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82" firstSheet="0" activeTab="0"/>
  </bookViews>
  <sheets>
    <sheet name="SINTÉTICA" sheetId="1" state="visible" r:id="rId2"/>
    <sheet name="ANALÍTICA" sheetId="2" state="visible" r:id="rId3"/>
    <sheet name="PESQUISA" sheetId="3" state="visible" r:id="rId4"/>
    <sheet name="CRONOGRAMA" sheetId="4" state="visible" r:id="rId5"/>
    <sheet name="CURVA ABC" sheetId="5" state="visible" r:id="rId6"/>
  </sheets>
  <definedNames>
    <definedName function="false" hidden="false" localSheetId="0" name="_xlnm.Print_Area" vbProcedure="false">SINTÉTICA!$A$1:$H$211</definedName>
    <definedName function="false" hidden="false" localSheetId="0" name="_xlnm.Print_Area" vbProcedure="false">SINTÉTICA!$A$1:$I$211</definedName>
    <definedName function="false" hidden="false" localSheetId="0" name="_xlnm.Print_Area_0" vbProcedure="false">SINTÉTICA!$A$1:$H$211</definedName>
    <definedName function="false" hidden="false" localSheetId="0" name="_xlnm.Print_Area_0_0" vbProcedure="false">SINTÉTICA!$A$1:$I$211</definedName>
    <definedName function="false" hidden="false" localSheetId="0" name="_xlnm.Print_Area_0_0_0" vbProcedure="false">SINTÉTICA!$A$1:$H$211</definedName>
    <definedName function="false" hidden="false" localSheetId="0" name="_xlnm.Print_Area_0_0_0_0" vbProcedure="false">SINTÉTICA!$A$1:$I$211</definedName>
    <definedName function="false" hidden="false" localSheetId="0" name="_xlnm.Print_Area_0_0_0_0_0" vbProcedure="false">SINTÉTICA!$A$1:$H$211</definedName>
    <definedName function="false" hidden="false" localSheetId="0" name="_xlnm.Print_Area_0_0_0_0_0_0" vbProcedure="false">SINTÉTICA!$A$1:$I$211</definedName>
    <definedName function="false" hidden="false" localSheetId="0" name="_xlnm.Print_Area_0_0_0_0_0_0_0" vbProcedure="false">SINTÉTICA!$A$1:$H$211</definedName>
    <definedName function="false" hidden="false" localSheetId="0" name="_xlnm.Print_Area_0_0_0_0_0_0_0_0" vbProcedure="false">SINTÉTICA!$A$1:$I$211</definedName>
    <definedName function="false" hidden="false" localSheetId="0" name="_xlnm.Print_Area_0_0_0_0_0_0_0_0_0" vbProcedure="false">SINTÉTICA!$A$1:$H$211</definedName>
    <definedName function="false" hidden="false" localSheetId="0" name="_xlnm.Print_Area_0_0_0_0_0_0_0_0_0_0" vbProcedure="false">SINTÉTICA!$A$1:$I$211</definedName>
    <definedName function="false" hidden="false" localSheetId="0" name="_xlnm.Print_Area_0_0_0_0_0_0_0_0_0_0_0" vbProcedure="false">SINTÉTICA!$A$1:$I$211</definedName>
    <definedName function="false" hidden="false" localSheetId="0" name="_xlnm.Print_Area_0_0_0_0_0_0_0_0_0_0_0_0" vbProcedure="false">SINTÉTICA!$A$1:$I$211</definedName>
    <definedName function="false" hidden="false" localSheetId="0" name="_xlnm.Print_Area_0_0_0_0_0_0_0_0_0_0_0_0_0" vbProcedure="false">SINTÉTICA!$A$1:$I$211</definedName>
    <definedName function="false" hidden="false" localSheetId="0" name="_xlnm.Print_Area_0_0_0_0_0_0_0_0_0_0_0_0_0_0" vbProcedure="false">SINTÉTICA!$A$1:$I$211</definedName>
    <definedName function="false" hidden="false" localSheetId="0" name="_xlnm.Print_Area_0_0_0_0_0_0_0_0_0_0_0_0_0_0_0" vbProcedure="false">sintética!#ref!</definedName>
    <definedName function="false" hidden="false" localSheetId="0" name="_xlnm.Print_Area_0_0_0_0_0_0_0_0_0_0_0_0_0_0_0_0" vbProcedure="false">sintética!#ref!</definedName>
    <definedName function="false" hidden="false" localSheetId="0" name="_xlnm.Print_Area_0_0_0_0_0_0_0_0_0_0_0_0_0_0_0_0_0" vbProcedure="false">sintética!#ref!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<sst xmlns="http://schemas.openxmlformats.org/spreadsheetml/2006/main" count="1340" uniqueCount="385">
  <si>
    <t>ANEXO II – ORÇAMENTO – PLANILHA ORÇAMENTÁRIA SINTÉTICA</t>
  </si>
  <si>
    <t>Item</t>
  </si>
  <si>
    <t>Origem</t>
  </si>
  <si>
    <t>Identificação</t>
  </si>
  <si>
    <t>Discriminação</t>
  </si>
  <si>
    <t>Unidade</t>
  </si>
  <si>
    <t>Quantidade</t>
  </si>
  <si>
    <t>Preço Unitário (R$)</t>
  </si>
  <si>
    <t>Preço total (R$)</t>
  </si>
  <si>
    <t>MO+MAT</t>
  </si>
  <si>
    <t>Estudo de Durações</t>
  </si>
  <si>
    <t>1.    2º SUBSOLO</t>
  </si>
  <si>
    <t>Horas</t>
  </si>
  <si>
    <t>Dias</t>
  </si>
  <si>
    <t>1.1</t>
  </si>
  <si>
    <t>GERAL</t>
  </si>
  <si>
    <t>1.1.1</t>
  </si>
  <si>
    <t>COMPOSIÇÃO</t>
  </si>
  <si>
    <t>PINTURA ESMALTE FOSCO, DUAS DEMÃOS, SOBRE SUPERFÍCIE METÁLICA</t>
  </si>
  <si>
    <t>M2</t>
  </si>
  <si>
    <t>1.1.2</t>
  </si>
  <si>
    <t>LUBRIFICAÇÃO DE PARTES MÓVEIS DE ESQUADRIAS METÁLICAS</t>
  </si>
  <si>
    <t>UN</t>
  </si>
  <si>
    <t>2.    1º SUBSOLO</t>
  </si>
  <si>
    <t>2.1</t>
  </si>
  <si>
    <t>FACHADA SUDOESTE – SO</t>
  </si>
  <si>
    <t>2.1.1</t>
  </si>
  <si>
    <t>2.1.2</t>
  </si>
  <si>
    <t>APLICAÇÃO MANUAL DE PINTURA COM TINTA LÁTEX ACRÍLICA EM PLACAS DE FIBROCIMENTO, DUAS DEMÃOS</t>
  </si>
  <si>
    <t>2.1.3</t>
  </si>
  <si>
    <t>SUBSTITUIÇÃO DE VIDRO LISO COMUM TRANSPARENTE, ESPESSURA 4MM COM APLICAÇÃO DE PELÍCULA SOLAR</t>
  </si>
  <si>
    <t>2.1.4</t>
  </si>
  <si>
    <t>SUBSTITUIÇÃO DE PELÍCULA SOLAR</t>
  </si>
  <si>
    <t>2.1.5</t>
  </si>
  <si>
    <t>SUBSTITUIÇÃO DE PLACAS DE FIBROCIMENTO 6MM</t>
  </si>
  <si>
    <t>2.1.6</t>
  </si>
  <si>
    <t>APLICAÇÃO DE MASSA NOS VIDROS</t>
  </si>
  <si>
    <t>M</t>
  </si>
  <si>
    <t>2.1.7</t>
  </si>
  <si>
    <t>2.1.8</t>
  </si>
  <si>
    <t>ADEQUAÇÃO DE JANELAS MODIFICADAS POR INSTALAÇÃO DE AR CONDICIONADO</t>
  </si>
  <si>
    <t>2.1.9</t>
  </si>
  <si>
    <t>SERVIÇO DE RECUPERAÇÃO DE ESQUADRIA</t>
  </si>
  <si>
    <t>2.2</t>
  </si>
  <si>
    <t>FACHADA NOROESTE – NO</t>
  </si>
  <si>
    <t>2.2.1</t>
  </si>
  <si>
    <t>2.2.2</t>
  </si>
  <si>
    <t>2.2.3</t>
  </si>
  <si>
    <t>2.2.4</t>
  </si>
  <si>
    <t>2.2.5</t>
  </si>
  <si>
    <t>2.2.6</t>
  </si>
  <si>
    <t>2.2.7</t>
  </si>
  <si>
    <t>2.2.9</t>
  </si>
  <si>
    <t>2.3</t>
  </si>
  <si>
    <t>FACHADA SUDESTE – SE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</si>
  <si>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</si>
  <si>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</si>
  <si>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</si>
  <si>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</si>
  <si>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</si>
  <si>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</si>
  <si>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</si>
  <si>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</si>
  <si>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</si>
  <si>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</t>
  </si>
  <si>
    <t>FACHADA NORDESTE – NE</t>
  </si>
  <si>
    <t>2.4.1</t>
  </si>
  <si>
    <t>2.4.2</t>
  </si>
  <si>
    <t>2.4.3</t>
  </si>
  <si>
    <t>2.4.4</t>
  </si>
  <si>
    <t>2.4.5</t>
  </si>
  <si>
    <t>2.4.6</t>
  </si>
  <si>
    <t>2.4.7</t>
  </si>
  <si>
    <t>2.4.9</t>
  </si>
  <si>
    <t>3.    TÉRREO</t>
  </si>
  <si>
    <t>3.1</t>
  </si>
  <si>
    <t>INTERIORES/CORREDORES</t>
  </si>
  <si>
    <t>3.1.1</t>
  </si>
  <si>
    <t>3.1.2</t>
  </si>
  <si>
    <t>3.1.3</t>
  </si>
  <si>
    <t>3.2</t>
  </si>
  <si>
    <t>3.2.1</t>
  </si>
  <si>
    <t>3.2.2</t>
  </si>
  <si>
    <t>3.2.5</t>
  </si>
  <si>
    <t>3.2.6</t>
  </si>
  <si>
    <t>3.2.7</t>
  </si>
  <si>
    <t>APLICAÇÃO DE VEDANTE ACRÍLICO NAS PLACAS DE FIBROCIMENTO</t>
  </si>
  <si>
    <t>3.2.8</t>
  </si>
  <si>
    <t>3.2.10</t>
  </si>
  <si>
    <t>3.2.11</t>
  </si>
  <si>
    <t>SUBSTITUIÇÃO DE PUXADORES CENTRAIS DAS JANELAS</t>
  </si>
  <si>
    <t>3.3</t>
  </si>
  <si>
    <t>3.3.1</t>
  </si>
  <si>
    <t>3.3.3</t>
  </si>
  <si>
    <t>3.3.6</t>
  </si>
  <si>
    <t>3.3.8</t>
  </si>
  <si>
    <t>3.3.9</t>
  </si>
  <si>
    <t>3.3.10</t>
  </si>
  <si>
    <t>3.4</t>
  </si>
  <si>
    <t>3.4.1</t>
  </si>
  <si>
    <t>3.4.2</t>
  </si>
  <si>
    <t>3.4.5</t>
  </si>
  <si>
    <t>3.4.6</t>
  </si>
  <si>
    <t>3.4.7</t>
  </si>
  <si>
    <t>3.4.8</t>
  </si>
  <si>
    <t>3.4.9</t>
  </si>
  <si>
    <t>3.4.10</t>
  </si>
  <si>
    <t>3.4.11</t>
  </si>
  <si>
    <t>3.5</t>
  </si>
  <si>
    <t>3.5.1</t>
  </si>
  <si>
    <t>3.5.2</t>
  </si>
  <si>
    <t>3.5.3</t>
  </si>
  <si>
    <t>3.5.4</t>
  </si>
  <si>
    <t>3.5.6</t>
  </si>
  <si>
    <t>3.5.7</t>
  </si>
  <si>
    <t>3.5.8</t>
  </si>
  <si>
    <t>3.5.10</t>
  </si>
  <si>
    <t>3.5.11</t>
  </si>
  <si>
    <t>4.    1º PAVIMENTO</t>
  </si>
  <si>
    <t>4.1</t>
  </si>
  <si>
    <t>4.1.1</t>
  </si>
  <si>
    <t>4.1.2</t>
  </si>
  <si>
    <t>4.1.3</t>
  </si>
  <si>
    <t>4.1.4</t>
  </si>
  <si>
    <t>4.1.5</t>
  </si>
  <si>
    <t>4.2</t>
  </si>
  <si>
    <t>4.2.1</t>
  </si>
  <si>
    <t>4.2.2</t>
  </si>
  <si>
    <t>4.2.3</t>
  </si>
  <si>
    <t>4.2.5</t>
  </si>
  <si>
    <t>4.2.6</t>
  </si>
  <si>
    <t>4.2.7</t>
  </si>
  <si>
    <t>4.2.8</t>
  </si>
  <si>
    <t>4.2.9</t>
  </si>
  <si>
    <t>4.2.10</t>
  </si>
  <si>
    <t>4.3</t>
  </si>
  <si>
    <t>4.3.1</t>
  </si>
  <si>
    <t>4.3.2</t>
  </si>
  <si>
    <t>4.3.4</t>
  </si>
  <si>
    <t>4.3.5</t>
  </si>
  <si>
    <t>4.3.6</t>
  </si>
  <si>
    <t>4.3.7</t>
  </si>
  <si>
    <t>4.3.8</t>
  </si>
  <si>
    <t>4.3.9</t>
  </si>
  <si>
    <t>4.4</t>
  </si>
  <si>
    <t>4.4.1</t>
  </si>
  <si>
    <t>4.4.2</t>
  </si>
  <si>
    <t>4.4.4</t>
  </si>
  <si>
    <t>4.4.5</t>
  </si>
  <si>
    <t>4.4.6</t>
  </si>
  <si>
    <t>4.4.7</t>
  </si>
  <si>
    <t>4.4.8</t>
  </si>
  <si>
    <t>4.4.9</t>
  </si>
  <si>
    <t>4.4.10</t>
  </si>
  <si>
    <t>4.5</t>
  </si>
  <si>
    <t>4.5.1</t>
  </si>
  <si>
    <t>4.5.2</t>
  </si>
  <si>
    <t>4.5.4</t>
  </si>
  <si>
    <t>4.5.5</t>
  </si>
  <si>
    <t>4.5.6</t>
  </si>
  <si>
    <t>4.5.7</t>
  </si>
  <si>
    <t>4.5.8</t>
  </si>
  <si>
    <t>4.5.9</t>
  </si>
  <si>
    <t>4.5.10</t>
  </si>
  <si>
    <t>5.    2º PAVIMENTO</t>
  </si>
  <si>
    <t>5.1</t>
  </si>
  <si>
    <t>5.1.1</t>
  </si>
  <si>
    <t>5.1.2</t>
  </si>
  <si>
    <t>5.1.4</t>
  </si>
  <si>
    <t>5.1.5</t>
  </si>
  <si>
    <t>5.2</t>
  </si>
  <si>
    <t>5.2.1</t>
  </si>
  <si>
    <t>5.2.2</t>
  </si>
  <si>
    <t>5.2.4</t>
  </si>
  <si>
    <t>5.2.5</t>
  </si>
  <si>
    <t>5.2.6</t>
  </si>
  <si>
    <t>5.2.7</t>
  </si>
  <si>
    <t>5.2.9</t>
  </si>
  <si>
    <t>5.2.10</t>
  </si>
  <si>
    <t>5.3</t>
  </si>
  <si>
    <t>5.3.1</t>
  </si>
  <si>
    <t>5.3.2</t>
  </si>
  <si>
    <t>5.3.3</t>
  </si>
  <si>
    <t>5.3.5</t>
  </si>
  <si>
    <t>5.3.6</t>
  </si>
  <si>
    <t>5.3.7</t>
  </si>
  <si>
    <t>5.3.8</t>
  </si>
  <si>
    <t>5.3.10</t>
  </si>
  <si>
    <t>5.3.11</t>
  </si>
  <si>
    <t>5.4</t>
  </si>
  <si>
    <t>5.4.1</t>
  </si>
  <si>
    <t>5.4.2</t>
  </si>
  <si>
    <t>5.4.3</t>
  </si>
  <si>
    <t>5.4.5</t>
  </si>
  <si>
    <t>5.4.6</t>
  </si>
  <si>
    <t>5.4.7</t>
  </si>
  <si>
    <t>5.4.8</t>
  </si>
  <si>
    <t>5.4.9</t>
  </si>
  <si>
    <t>5.4.10</t>
  </si>
  <si>
    <t>5.4.11</t>
  </si>
  <si>
    <t>5.5</t>
  </si>
  <si>
    <t>5.5.1</t>
  </si>
  <si>
    <t>5.5.2</t>
  </si>
  <si>
    <t>5.5.3</t>
  </si>
  <si>
    <t>5.5.5</t>
  </si>
  <si>
    <t>5.5.6</t>
  </si>
  <si>
    <t>5.5.7</t>
  </si>
  <si>
    <t>5.5.8</t>
  </si>
  <si>
    <t>5.5.9</t>
  </si>
  <si>
    <t>5.5.10</t>
  </si>
  <si>
    <t>5.5.11</t>
  </si>
  <si>
    <t>6.    COBERTURA</t>
  </si>
  <si>
    <t>6.1</t>
  </si>
  <si>
    <t>6.1.1</t>
  </si>
  <si>
    <t>6.1.2</t>
  </si>
  <si>
    <t>7.    SERVIÇOS AUXILIARES</t>
  </si>
  <si>
    <t>7.1</t>
  </si>
  <si>
    <t>SERVIÇOS PRELIMINARES</t>
  </si>
  <si>
    <t>7.1.1</t>
  </si>
  <si>
    <t>ALUGUEL DE CONTAINER PARA ESCRITÓRIO, ALMOXARIFADO, DEPÓSITO E SANITÁRIO</t>
  </si>
  <si>
    <t>MÊS</t>
  </si>
  <si>
    <t>7.2</t>
  </si>
  <si>
    <t>SERVIÇOS GERAIS E LIMPEZA</t>
  </si>
  <si>
    <t>7.2.1</t>
  </si>
  <si>
    <t>ANDAIME PARA TRABALHO EM ALTURA</t>
  </si>
  <si>
    <t>7.2.2</t>
  </si>
  <si>
    <t>PROTEÇÃO CONTRA RESPINGOS DE PINTURA</t>
  </si>
  <si>
    <t>7.2.3</t>
  </si>
  <si>
    <t>LIMPEZA E RETIRADA DE ENTULHO</t>
  </si>
  <si>
    <t>VALOR GLOBAL</t>
  </si>
  <si>
    <t>TOTAL GERAL</t>
  </si>
  <si>
    <t>BDI (20,00%)</t>
  </si>
  <si>
    <t>VALOR TOTAL GLOBAL</t>
  </si>
  <si>
    <t>ANEXO II – ORÇAMENTO – PLANILHA ORÇAMENTÁRIA ANALÍTICA</t>
  </si>
  <si>
    <t>OBRA: SERVIÇO DE MANUTENÇÃO E REFORMA DE ESQUADRIAS</t>
  </si>
  <si>
    <t>LEIS SOCIAIS (SINAPI): 86,34%</t>
  </si>
  <si>
    <t>DATA BASE REFERENCIAL: AGOSTO DE 2015</t>
  </si>
  <si>
    <t>DATA BASE DE ELABORAÇÃO: AGOSTO DE 2015</t>
  </si>
  <si>
    <t>UNIDADE</t>
  </si>
  <si>
    <t>Classificação</t>
  </si>
  <si>
    <t>Coeficiente</t>
  </si>
  <si>
    <t>Custo unitário do insumo</t>
  </si>
  <si>
    <t>Custo total da composição</t>
  </si>
  <si>
    <t>SINAPI</t>
  </si>
  <si>
    <t>PINTOR COM ENCARGOS COMPLEMENTARES</t>
  </si>
  <si>
    <t>H</t>
  </si>
  <si>
    <t>PINTOR</t>
  </si>
  <si>
    <t>MO</t>
  </si>
  <si>
    <t>ALIMENTAÇÃO (ENCARGOS COMPLEMENTARES)</t>
  </si>
  <si>
    <t>TRANSPORTE (ENCARGOS COMPLEMENTARES)</t>
  </si>
  <si>
    <t>EXAMES (ENCARGOS COMPLEMENTARES)</t>
  </si>
  <si>
    <t>SEGURO (ENCARGOS COMPLEMENTARES)</t>
  </si>
  <si>
    <t>FERRAMENTAS (ENCARGOS COMPLEMENTARES)</t>
  </si>
  <si>
    <t>EPI (ENCARGOS COMPLEMENTARES)</t>
  </si>
  <si>
    <t>VIDRACEIRO COM ENCARGOS COMPLEMENTARES</t>
  </si>
  <si>
    <t>VIDRACEIRO</t>
  </si>
  <si>
    <t>SERRALHEIRO COM ENCARGOS COMPLEMENTARES</t>
  </si>
  <si>
    <t>SERRALHEIRO</t>
  </si>
  <si>
    <t>SERVENTE COM ENCARGOS COMPLEMENTARES</t>
  </si>
  <si>
    <t>SERVENTE</t>
  </si>
  <si>
    <t>LIXA P/ FERRO</t>
  </si>
  <si>
    <t>MAT</t>
  </si>
  <si>
    <t>SOLVENTE DILUENTE A BASE DE AGUARRAS</t>
  </si>
  <si>
    <t>L</t>
  </si>
  <si>
    <t>TINTA ESMALTE SINTÉTICO FOSCO</t>
  </si>
  <si>
    <t>REMOVEDOR DE TINTA ÓLEO / ESMALTE VERNIZ</t>
  </si>
  <si>
    <t>Obs.: Adaptado  das composições SINAPI 73924/3 para inclusão do serviço de preparo da superfície</t>
  </si>
  <si>
    <t>TINTA ACRÍLICA PREMIUM, COR BRANCO FOSCO</t>
  </si>
  <si>
    <t>LIXA EM FOLHA PARA PAREDE OU MADEIRA, NÚMERO 120</t>
  </si>
  <si>
    <t>UNI</t>
  </si>
  <si>
    <t>Obs.: Adaptado  das composições SINAPI 88489 e 73415, para inclusão de lixa e mão de obra de servente para preparo da superfície</t>
  </si>
  <si>
    <t>MASSA PARA VIDRO</t>
  </si>
  <si>
    <t>KG</t>
  </si>
  <si>
    <t>VIDRO LISO INCOLOR 4MM – SEM COLOCAÇÃO</t>
  </si>
  <si>
    <t>M²</t>
  </si>
  <si>
    <t>ESTOPA</t>
  </si>
  <si>
    <t>MERCADO</t>
  </si>
  <si>
    <t>M1</t>
  </si>
  <si>
    <t>PELÍCULA SOLAR REFLEXIVA BRONZE 15%</t>
  </si>
  <si>
    <t>Obs.: Adaptado  das composições SINAPI 85421, 73948/8 e 72117, para inclusão do serviço de remoção do vidro danificado, limpeza e preparo da superfície para aplicação de película.</t>
  </si>
  <si>
    <t>Obs.: Utilizadas como referência as composições SINAPI 73948/8 e 72117, para limpeza e preparo da superfície para aplicação de película.</t>
  </si>
  <si>
    <t>CHAPA CIMENTICIA LISA, PRENSADA, DE FIBROCIMENTO, E=6MM (SEM AMIANTO)</t>
  </si>
  <si>
    <t>M'</t>
  </si>
  <si>
    <t>Obs.: Adaptado  das composições SINAPI 85421, 73948/8 e 72117, adaptando m² para m'.</t>
  </si>
  <si>
    <t>SELANTE ELÁSTICO MONOCOMPONENTE A BASE DE POLIURETANO PARA JUNTAS DIVERSAS</t>
  </si>
  <si>
    <t>310ML</t>
  </si>
  <si>
    <t>GRAXA LUBRIFICANTE</t>
  </si>
  <si>
    <t>COMPOSIÇÃO 3</t>
  </si>
  <si>
    <t>MAQUINA P/ SOLDA ELETRICA TIPO BAMBINA TIG</t>
  </si>
  <si>
    <t>EQUIP</t>
  </si>
  <si>
    <t>LIXADEIRA ELETRICA INDUSTRIAL P/ CORTE OU DESGASTE DIAM 7” PORTATIL</t>
  </si>
  <si>
    <t>DISCO DE CORTE PARA METAL COM DUAS TELAS</t>
  </si>
  <si>
    <t>DISCO DE DESBASTE PARA METAL FERROSO EM GERAL, COM TRES TELAS</t>
  </si>
  <si>
    <t>PUXADOR PARA JANELA EM METAL ZAMAC (ZAMAK)</t>
  </si>
  <si>
    <t>ANDAIME METÁLICO TUBULAR DE ENCAIXE, TIPO TORRE</t>
  </si>
  <si>
    <t>M/MÊS</t>
  </si>
  <si>
    <t>TABUA MADEIRA 3A QUALIDADE 2,5 X 23,0 CM (1X9”) NÃO APARELHADA</t>
  </si>
  <si>
    <t>LONA PLÁSTICA PRETA, E=150 MICRA</t>
  </si>
  <si>
    <t>FITA CREPE EM ROLOS 25MM X 50M</t>
  </si>
  <si>
    <t>CONTAINER DE 2,40 X 6,00 M, COM 1 SANITÁRIO, PARA ESCRITÓRIO, COMPLETO, SEM DIVISÓRIAS INTERNAS (LOCAÇÃO)</t>
  </si>
  <si>
    <t>ENCARREGADO GERAL DE OBRA</t>
  </si>
  <si>
    <t>M3</t>
  </si>
  <si>
    <t>LOCAÇÃO DE CAÇAMBA PARA DESCARTE DE ENTULHO 5M³</t>
  </si>
  <si>
    <t>SEMANA</t>
  </si>
  <si>
    <t>ADMINISTRAÇÃO LOCAL</t>
  </si>
  <si>
    <t>APONTADOR OU APROPRIADOR</t>
  </si>
  <si>
    <t>ANEXO II – ORÇAMENTO – PLANILHA COMPARATIVA DE PREÇOS</t>
  </si>
  <si>
    <t>Valor Unitário (R$)</t>
  </si>
  <si>
    <t>Unid.</t>
  </si>
  <si>
    <t>Menor Valor Unitário</t>
  </si>
  <si>
    <t>Mediana</t>
  </si>
  <si>
    <t>Média</t>
  </si>
  <si>
    <t>-</t>
  </si>
  <si>
    <t>Fornecedores</t>
  </si>
  <si>
    <t>Fornecedor</t>
  </si>
  <si>
    <t>Razão Social</t>
  </si>
  <si>
    <t>CNPJ</t>
  </si>
  <si>
    <t>Data da Proposta</t>
  </si>
  <si>
    <t>Validade da Proposta</t>
  </si>
  <si>
    <t>Contato</t>
  </si>
  <si>
    <t>Fone</t>
  </si>
  <si>
    <t>CAPPA – REPR. NITRA</t>
  </si>
  <si>
    <t>JEAN</t>
  </si>
  <si>
    <t>61-3340-7650</t>
  </si>
  <si>
    <t>ILUMIN PELÍCULA DE PROTEÇÃO</t>
  </si>
  <si>
    <t>20.320.959/0001-11</t>
  </si>
  <si>
    <t>ILUMIN</t>
  </si>
  <si>
    <t>61-4141-7092</t>
  </si>
  <si>
    <t>VISIOFILMES PELÍCULAS</t>
  </si>
  <si>
    <t>26.968.701/0001-02</t>
  </si>
  <si>
    <t>MAINARA</t>
  </si>
  <si>
    <t>61-3347-8181</t>
  </si>
  <si>
    <t>CASA DAS FECAHDURAS</t>
  </si>
  <si>
    <t>07.452.213/0001-01</t>
  </si>
  <si>
    <t>MARLEIDE</t>
  </si>
  <si>
    <t>61-3345-1275</t>
  </si>
  <si>
    <t>KRISTA TECNOLOGIA LTDA</t>
  </si>
  <si>
    <t>38.058.475/0001-01</t>
  </si>
  <si>
    <t>FERNANDES</t>
  </si>
  <si>
    <t>61-3214-9092</t>
  </si>
  <si>
    <t>CASA DOS PUXADORES</t>
  </si>
  <si>
    <t>21.976.810/0001-58</t>
  </si>
  <si>
    <t>LAYLA</t>
  </si>
  <si>
    <t>61-3443-2150</t>
  </si>
  <si>
    <t>SÓ ENTULHOS</t>
  </si>
  <si>
    <t>VP ENTULHO</t>
  </si>
  <si>
    <t>DISK ENTULHO</t>
  </si>
  <si>
    <t>37.084.209/0001-90</t>
  </si>
  <si>
    <t>ROSE</t>
  </si>
  <si>
    <t>61-3399-8090</t>
  </si>
  <si>
    <t>07.195.584/0001-47</t>
  </si>
  <si>
    <t>SILVANIA</t>
  </si>
  <si>
    <t>61-3397-5600</t>
  </si>
  <si>
    <t>03.901.651/0001-40</t>
  </si>
  <si>
    <t>DARLENA</t>
  </si>
  <si>
    <t>61-3011-2222</t>
  </si>
  <si>
    <t>ANEXO II – ORÇAMENTO – CRONOGRAMA FÍSICO E FINANCEIRO ESTIMATIVO</t>
  </si>
  <si>
    <t>ITEM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</si>
  <si>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</si>
  <si>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</si>
  <si>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</si>
  <si>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</si>
  <si>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</si>
  <si>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</si>
  <si>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</si>
  <si>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</si>
  <si>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</si>
  <si>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</si>
  <si>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</si>
  <si>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</si>
  <si>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Total</t>
  </si>
  <si>
    <t>Totais mensais</t>
  </si>
  <si>
    <t>Totais mensais com BDI</t>
  </si>
  <si>
    <t>*Considerando que a reforma desse pavimento implica na interrupção das atividades acadêmicas da ESMPU, independente do mês de início, essa parte da obra deverá ocorrer nos meses de dezembro e janeiro</t>
  </si>
  <si>
    <t>ANEXO II – ORÇAMENTO – CURVA ABC</t>
  </si>
  <si>
    <t>ID</t>
  </si>
  <si>
    <t>ORIGEM</t>
  </si>
  <si>
    <t>IDENTIFICAÇÃO</t>
  </si>
  <si>
    <t>DESCRIÇÃO</t>
  </si>
  <si>
    <t>QUANTIDADE</t>
  </si>
  <si>
    <t>PREÇO UNITÁRIO (R$)</t>
  </si>
  <si>
    <t>PREÇO TOTAL (R$)</t>
  </si>
  <si>
    <t>SERVIÇOS AUXILIARES E ADMINISTRATIVOS</t>
  </si>
  <si>
    <t>Geral</t>
  </si>
  <si>
    <t>BDI (20%)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</si>
</sst>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R$-416]\ #,##0.00;\-[$R$-416]\ #,##0.00"/>
    <numFmt numFmtId="166" formatCode="@"/>
    <numFmt numFmtId="167" formatCode="0.00"/>
    <numFmt numFmtId="168" formatCode="0.0"/>
    <numFmt numFmtId="169" formatCode="0.000"/>
    <numFmt numFmtId="170" formatCode="#,##0.000000"/>
    <numFmt numFmtId="171" formatCode="#,##0.00"/>
    <numFmt numFmtId="172" formatCode="DD/MM/YY"/>
    <numFmt numFmtId="173" formatCode="0.00%"/>
    <numFmt numFmtId="174" formatCode="[$R$-416]\ #,##0.00;[RED]\-[$R$-416]\ #,##0.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sz val="16"/>
      <name val="Arial Black"/>
      <family val="2"/>
      <charset val="1"/>
    </font>
    <font>
      <b val="true"/>
      <sz val="12"/>
      <color rgb="FFFFFFFF"/>
      <name val="Arial"/>
      <family val="2"/>
      <charset val="1"/>
    </font>
    <font>
      <sz val="14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3B3B3"/>
      </patternFill>
    </fill>
    <fill>
      <patternFill patternType="solid">
        <fgColor rgb="FFB3B3B3"/>
        <bgColor rgb="FFB2B2B2"/>
      </patternFill>
    </fill>
    <fill>
      <patternFill patternType="solid">
        <fgColor rgb="FF000000"/>
        <bgColor rgb="FF003300"/>
      </patternFill>
    </fill>
    <fill>
      <patternFill patternType="solid">
        <fgColor rgb="FFE6E6E6"/>
        <bgColor rgb="FFFFFFFF"/>
      </patternFill>
    </fill>
    <fill>
      <patternFill patternType="solid">
        <fgColor rgb="FFB2B2B2"/>
        <bgColor rgb="FFB3B3B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3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3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6" fillId="2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6" fillId="2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2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3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Excel Built-in Ênfase6 9" xfId="20" builtinId="54" customBuiltin="true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 24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B3B3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AMH209"/>
  <sheetViews>
    <sheetView windowProtection="false" showFormulas="false" showGridLines="true" showRowColHeaders="true" showZeros="true" rightToLeft="false" tabSelected="true" showOutlineSymbols="true" defaultGridColor="true" view="pageBreakPreview" topLeftCell="A7" colorId="64" zoomScale="65" zoomScaleNormal="85" zoomScalePageLayoutView="65" workbookViewId="0">
      <selection pane="topLeft" activeCell="D42" activeCellId="0" sqref="D42"/>
    </sheetView>
  </sheetViews>
  <sheetFormatPr defaultRowHeight="12.8"/>
  <cols>
    <col collapsed="false" hidden="false" max="1" min="1" style="1" width="9.0969387755102"/>
    <col collapsed="false" hidden="false" max="2" min="2" style="2" width="17.8112244897959"/>
    <col collapsed="false" hidden="false" max="3" min="3" style="2" width="16.280612244898"/>
    <col collapsed="false" hidden="false" max="4" min="4" style="1" width="77.280612244898"/>
    <col collapsed="false" hidden="false" max="5" min="5" style="2" width="9.86224489795918"/>
    <col collapsed="false" hidden="false" max="6" min="6" style="2" width="12.7244897959184"/>
    <col collapsed="false" hidden="false" max="7" min="7" style="3" width="18.9642857142857"/>
    <col collapsed="false" hidden="false" max="8" min="8" style="1" width="16.3622448979592"/>
    <col collapsed="false" hidden="false" max="9" min="9" style="1" width="11.5663265306122"/>
    <col collapsed="false" hidden="true" max="11" min="10" style="1" width="0"/>
    <col collapsed="false" hidden="false" max="1022" min="12" style="1" width="11.5663265306122"/>
    <col collapsed="false" hidden="false" max="1025" min="1023" style="0" width="11.5663265306122"/>
  </cols>
  <sheetData>
    <row r="1" customFormat="false" ht="15.6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12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13.75" hidden="false" customHeight="false" outlineLevel="0" collapsed="false">
      <c r="A3" s="6" t="str">
        <f aca="false">ANALÍTICA!A3</f>
        <v>OBRA: SERVIÇO DE MANUTENÇÃO E REFORMA DE ESQUADRIAS</v>
      </c>
      <c r="B3" s="6"/>
      <c r="C3" s="6"/>
      <c r="D3" s="6"/>
      <c r="E3" s="6"/>
      <c r="F3" s="6"/>
      <c r="G3" s="6"/>
      <c r="H3" s="6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13.75" hidden="false" customHeight="false" outlineLevel="0" collapsed="false">
      <c r="A4" s="6" t="str">
        <f aca="false">ANALÍTICA!A4</f>
        <v>LEIS SOCIAIS (SINAPI): 86,34%</v>
      </c>
      <c r="B4" s="6"/>
      <c r="C4" s="6"/>
      <c r="D4" s="6"/>
      <c r="E4" s="6"/>
      <c r="F4" s="6"/>
      <c r="G4" s="6"/>
      <c r="H4" s="6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13.75" hidden="false" customHeight="false" outlineLevel="0" collapsed="false">
      <c r="A5" s="6" t="str">
        <f aca="false">ANALÍTICA!A5</f>
        <v>DATA BASE REFERENCIAL: AGOSTO DE 2015</v>
      </c>
      <c r="B5" s="6"/>
      <c r="C5" s="6"/>
      <c r="D5" s="6"/>
      <c r="E5" s="6"/>
      <c r="F5" s="6"/>
      <c r="G5" s="6"/>
      <c r="H5" s="6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13.75" hidden="false" customHeight="false" outlineLevel="0" collapsed="false">
      <c r="A6" s="6" t="str">
        <f aca="false">ANALÍTICA!A6</f>
        <v>DATA BASE DE ELABORAÇÃO: AGOSTO DE 2015</v>
      </c>
      <c r="B6" s="6"/>
      <c r="C6" s="6"/>
      <c r="D6" s="6"/>
      <c r="E6" s="6"/>
      <c r="F6" s="6"/>
      <c r="G6" s="6"/>
      <c r="H6" s="6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</row>
    <row r="7" customFormat="false" ht="12.8" hidden="false" customHeight="false" outlineLevel="0" collapsed="false">
      <c r="A7" s="7"/>
      <c r="B7" s="7"/>
      <c r="C7" s="7"/>
      <c r="D7" s="7"/>
      <c r="E7" s="7"/>
      <c r="F7" s="7"/>
      <c r="G7" s="7"/>
      <c r="H7" s="7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</row>
    <row r="8" customFormat="false" ht="25.25" hidden="false" customHeight="true" outlineLevel="0" collapsed="false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</row>
    <row r="9" customFormat="false" ht="12.8" hidden="false" customHeight="false" outlineLevel="0" collapsed="false">
      <c r="A9" s="8"/>
      <c r="B9" s="8"/>
      <c r="C9" s="8"/>
      <c r="D9" s="8"/>
      <c r="E9" s="8"/>
      <c r="F9" s="8"/>
      <c r="G9" s="8" t="s">
        <v>9</v>
      </c>
      <c r="H9" s="8"/>
      <c r="I9" s="0"/>
      <c r="J9" s="9" t="s">
        <v>10</v>
      </c>
      <c r="K9" s="1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</row>
    <row r="10" customFormat="false" ht="12.8" hidden="false" customHeight="false" outlineLevel="0" collapsed="false">
      <c r="A10" s="11"/>
      <c r="B10" s="12"/>
      <c r="C10" s="12"/>
      <c r="D10" s="13"/>
      <c r="E10" s="12"/>
      <c r="F10" s="12"/>
      <c r="G10" s="14"/>
      <c r="H10" s="15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</row>
    <row r="11" customFormat="false" ht="12.8" hidden="false" customHeight="true" outlineLevel="0" collapsed="false">
      <c r="A11" s="16" t="s">
        <v>11</v>
      </c>
      <c r="B11" s="16"/>
      <c r="C11" s="16"/>
      <c r="D11" s="16"/>
      <c r="E11" s="16"/>
      <c r="F11" s="16"/>
      <c r="G11" s="16"/>
      <c r="H11" s="17" t="n">
        <f aca="false">H12</f>
        <v>6550.656864</v>
      </c>
      <c r="I11" s="0"/>
      <c r="J11" s="18" t="s">
        <v>12</v>
      </c>
      <c r="K11" s="18" t="s">
        <v>13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</row>
    <row r="12" customFormat="false" ht="12.8" hidden="false" customHeight="false" outlineLevel="0" collapsed="false">
      <c r="A12" s="19" t="s">
        <v>14</v>
      </c>
      <c r="B12" s="8"/>
      <c r="C12" s="8"/>
      <c r="D12" s="20" t="s">
        <v>15</v>
      </c>
      <c r="E12" s="8"/>
      <c r="F12" s="21"/>
      <c r="G12" s="22"/>
      <c r="H12" s="22" t="n">
        <f aca="false">SUM(H13:H14)</f>
        <v>6550.656864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</row>
    <row r="13" customFormat="false" ht="13.75" hidden="false" customHeight="false" outlineLevel="0" collapsed="false">
      <c r="A13" s="23" t="s">
        <v>16</v>
      </c>
      <c r="B13" s="24" t="s">
        <v>17</v>
      </c>
      <c r="C13" s="24" t="n">
        <v>1</v>
      </c>
      <c r="D13" s="25" t="s">
        <v>18</v>
      </c>
      <c r="E13" s="24" t="s">
        <v>19</v>
      </c>
      <c r="F13" s="26" t="n">
        <v>211.68</v>
      </c>
      <c r="G13" s="27" t="n">
        <f aca="false">ANALÍTICA!$H$47</f>
        <v>30.7498</v>
      </c>
      <c r="H13" s="27" t="n">
        <f aca="false">G13*F13</f>
        <v>6509.117664</v>
      </c>
      <c r="I13" s="0"/>
      <c r="J13" s="28" t="n">
        <f aca="false">F13*ANALÍTICA!$F$49</f>
        <v>169.344</v>
      </c>
      <c r="K13" s="29" t="n">
        <f aca="false">J13/8</f>
        <v>21.168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</row>
    <row r="14" customFormat="false" ht="13.75" hidden="false" customHeight="false" outlineLevel="0" collapsed="false">
      <c r="A14" s="23" t="s">
        <v>20</v>
      </c>
      <c r="B14" s="24" t="s">
        <v>17</v>
      </c>
      <c r="C14" s="24" t="n">
        <v>8</v>
      </c>
      <c r="D14" s="25" t="s">
        <v>21</v>
      </c>
      <c r="E14" s="24" t="s">
        <v>22</v>
      </c>
      <c r="F14" s="26" t="n">
        <v>12</v>
      </c>
      <c r="G14" s="27" t="n">
        <f aca="false">ANALÍTICA!$H$103</f>
        <v>3.4616</v>
      </c>
      <c r="H14" s="27" t="n">
        <f aca="false">G14*F14</f>
        <v>41.5392</v>
      </c>
      <c r="I14" s="0"/>
      <c r="J14" s="28" t="n">
        <f aca="false">F14*ANALÍTICA!$F$105</f>
        <v>2.4</v>
      </c>
      <c r="K14" s="29" t="n">
        <f aca="false">J14/8</f>
        <v>0.3</v>
      </c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</row>
    <row r="15" customFormat="false" ht="12.8" hidden="false" customHeight="false" outlineLevel="0" collapsed="false">
      <c r="A15" s="11"/>
      <c r="B15" s="12"/>
      <c r="C15" s="12"/>
      <c r="D15" s="13"/>
      <c r="E15" s="12"/>
      <c r="F15" s="12"/>
      <c r="G15" s="14"/>
      <c r="H15" s="15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</row>
    <row r="16" customFormat="false" ht="12.8" hidden="false" customHeight="true" outlineLevel="0" collapsed="false">
      <c r="A16" s="16" t="s">
        <v>23</v>
      </c>
      <c r="B16" s="16"/>
      <c r="C16" s="16"/>
      <c r="D16" s="16"/>
      <c r="E16" s="16"/>
      <c r="F16" s="16"/>
      <c r="G16" s="16"/>
      <c r="H16" s="17" t="n">
        <f aca="false">H17+H27+H36+H46</f>
        <v>50422.9439464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</row>
    <row r="17" customFormat="false" ht="12.8" hidden="false" customHeight="false" outlineLevel="0" collapsed="false">
      <c r="A17" s="19" t="s">
        <v>24</v>
      </c>
      <c r="B17" s="8"/>
      <c r="C17" s="8"/>
      <c r="D17" s="20" t="s">
        <v>25</v>
      </c>
      <c r="E17" s="8"/>
      <c r="F17" s="21"/>
      <c r="G17" s="22"/>
      <c r="H17" s="22" t="n">
        <f aca="false">SUM(H18:H26)</f>
        <v>17345.3982502</v>
      </c>
      <c r="I17" s="0"/>
      <c r="J17" s="0"/>
      <c r="K17" s="3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</row>
    <row r="18" customFormat="false" ht="13.75" hidden="false" customHeight="false" outlineLevel="0" collapsed="false">
      <c r="A18" s="23" t="s">
        <v>26</v>
      </c>
      <c r="B18" s="24" t="s">
        <v>17</v>
      </c>
      <c r="C18" s="24" t="n">
        <v>1</v>
      </c>
      <c r="D18" s="25" t="s">
        <v>18</v>
      </c>
      <c r="E18" s="24" t="s">
        <v>19</v>
      </c>
      <c r="F18" s="26" t="n">
        <v>156.12</v>
      </c>
      <c r="G18" s="27" t="n">
        <f aca="false">ANALÍTICA!$H$47</f>
        <v>30.7498</v>
      </c>
      <c r="H18" s="27" t="n">
        <f aca="false">G18*F18</f>
        <v>4800.658776</v>
      </c>
      <c r="I18" s="0"/>
      <c r="J18" s="28" t="n">
        <f aca="false">F18*ANALÍTICA!$F$49</f>
        <v>124.896</v>
      </c>
      <c r="K18" s="29" t="n">
        <f aca="false">J18/8</f>
        <v>15.612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</row>
    <row r="19" customFormat="false" ht="27.55" hidden="false" customHeight="false" outlineLevel="0" collapsed="false">
      <c r="A19" s="23" t="s">
        <v>27</v>
      </c>
      <c r="B19" s="24" t="s">
        <v>17</v>
      </c>
      <c r="C19" s="24" t="n">
        <v>2</v>
      </c>
      <c r="D19" s="25" t="s">
        <v>28</v>
      </c>
      <c r="E19" s="24" t="s">
        <v>19</v>
      </c>
      <c r="F19" s="26" t="n">
        <v>23.94</v>
      </c>
      <c r="G19" s="27" t="n">
        <f aca="false">ANALÍTICA!$H$56</f>
        <v>11.56243</v>
      </c>
      <c r="H19" s="27" t="n">
        <f aca="false">G19*F19</f>
        <v>276.8045742</v>
      </c>
      <c r="I19" s="0"/>
      <c r="J19" s="28" t="n">
        <f aca="false">F19*ANALÍTICA!$F$58</f>
        <v>7.182</v>
      </c>
      <c r="K19" s="29" t="n">
        <f aca="false">J19/8</f>
        <v>0.89775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</row>
    <row r="20" customFormat="false" ht="27.55" hidden="false" customHeight="false" outlineLevel="0" collapsed="false">
      <c r="A20" s="23" t="s">
        <v>29</v>
      </c>
      <c r="B20" s="24" t="s">
        <v>17</v>
      </c>
      <c r="C20" s="24" t="n">
        <v>3</v>
      </c>
      <c r="D20" s="25" t="s">
        <v>30</v>
      </c>
      <c r="E20" s="24" t="s">
        <v>19</v>
      </c>
      <c r="F20" s="26" t="n">
        <v>13.47</v>
      </c>
      <c r="G20" s="27" t="n">
        <f aca="false">ANALÍTICA!$H$63</f>
        <v>182.0644</v>
      </c>
      <c r="H20" s="27" t="n">
        <f aca="false">G20*F20</f>
        <v>2452.407468</v>
      </c>
      <c r="I20" s="0"/>
      <c r="J20" s="28" t="n">
        <f aca="false">F20*(ANALÍTICA!$F$66+ANALÍTICA!$F$67)</f>
        <v>45.798</v>
      </c>
      <c r="K20" s="29" t="n">
        <f aca="false">J20/8</f>
        <v>5.72475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</row>
    <row r="21" customFormat="false" ht="13.75" hidden="false" customHeight="false" outlineLevel="0" collapsed="false">
      <c r="A21" s="23" t="s">
        <v>31</v>
      </c>
      <c r="B21" s="24" t="s">
        <v>17</v>
      </c>
      <c r="C21" s="24" t="n">
        <v>4</v>
      </c>
      <c r="D21" s="25" t="s">
        <v>32</v>
      </c>
      <c r="E21" s="24" t="s">
        <v>19</v>
      </c>
      <c r="F21" s="26" t="n">
        <v>74.48</v>
      </c>
      <c r="G21" s="27" t="n">
        <f aca="false">ANALÍTICA!$H$73</f>
        <v>76.1174</v>
      </c>
      <c r="H21" s="27" t="n">
        <f aca="false">G21*F21</f>
        <v>5669.223952</v>
      </c>
      <c r="I21" s="0"/>
      <c r="J21" s="28" t="n">
        <f aca="false">F21*(ANALÍTICA!$F$74)</f>
        <v>74.48</v>
      </c>
      <c r="K21" s="29" t="n">
        <f aca="false">J21/8</f>
        <v>9.31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</row>
    <row r="22" customFormat="false" ht="13.75" hidden="false" customHeight="false" outlineLevel="0" collapsed="false">
      <c r="A22" s="23" t="s">
        <v>33</v>
      </c>
      <c r="B22" s="24" t="s">
        <v>17</v>
      </c>
      <c r="C22" s="24" t="n">
        <v>5</v>
      </c>
      <c r="D22" s="25" t="s">
        <v>34</v>
      </c>
      <c r="E22" s="24" t="s">
        <v>19</v>
      </c>
      <c r="F22" s="26" t="n">
        <v>4.99</v>
      </c>
      <c r="G22" s="27" t="n">
        <f aca="false">ANALÍTICA!$H$81</f>
        <v>54.654</v>
      </c>
      <c r="H22" s="27" t="n">
        <f aca="false">G22*F22</f>
        <v>272.72346</v>
      </c>
      <c r="I22" s="0"/>
      <c r="J22" s="28" t="n">
        <f aca="false">F22*(ANALÍTICA!$F$83+ANALÍTICA!$F$84)</f>
        <v>6.986</v>
      </c>
      <c r="K22" s="29" t="n">
        <f aca="false">J22/8</f>
        <v>0.87325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</row>
    <row r="23" customFormat="false" ht="13.75" hidden="false" customHeight="false" outlineLevel="0" collapsed="false">
      <c r="A23" s="23" t="s">
        <v>35</v>
      </c>
      <c r="B23" s="24" t="s">
        <v>17</v>
      </c>
      <c r="C23" s="24" t="n">
        <v>6</v>
      </c>
      <c r="D23" s="25" t="s">
        <v>36</v>
      </c>
      <c r="E23" s="24" t="s">
        <v>37</v>
      </c>
      <c r="F23" s="26" t="n">
        <v>457.92</v>
      </c>
      <c r="G23" s="27" t="n">
        <f aca="false">ANALÍTICA!$H$87</f>
        <v>4.88115</v>
      </c>
      <c r="H23" s="27" t="n">
        <f aca="false">G23*F23</f>
        <v>2235.176208</v>
      </c>
      <c r="I23" s="0"/>
      <c r="J23" s="28" t="n">
        <f aca="false">F23*ANALÍTICA!$F$89</f>
        <v>68.688</v>
      </c>
      <c r="K23" s="29" t="n">
        <f aca="false">J23/8</f>
        <v>8.586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</row>
    <row r="24" customFormat="false" ht="13.75" hidden="false" customHeight="false" outlineLevel="0" collapsed="false">
      <c r="A24" s="23" t="s">
        <v>38</v>
      </c>
      <c r="B24" s="24" t="s">
        <v>17</v>
      </c>
      <c r="C24" s="24" t="n">
        <v>8</v>
      </c>
      <c r="D24" s="25" t="s">
        <v>21</v>
      </c>
      <c r="E24" s="24" t="s">
        <v>22</v>
      </c>
      <c r="F24" s="26" t="n">
        <v>98</v>
      </c>
      <c r="G24" s="27" t="n">
        <f aca="false">ANALÍTICA!$H$103</f>
        <v>3.4616</v>
      </c>
      <c r="H24" s="27" t="n">
        <f aca="false">G24*F24</f>
        <v>339.2368</v>
      </c>
      <c r="I24" s="0"/>
      <c r="J24" s="28" t="n">
        <f aca="false">F24*ANALÍTICA!$F$105</f>
        <v>19.6</v>
      </c>
      <c r="K24" s="29" t="n">
        <f aca="false">J24/8</f>
        <v>2.45</v>
      </c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</row>
    <row r="25" customFormat="false" ht="27.55" hidden="false" customHeight="false" outlineLevel="0" collapsed="false">
      <c r="A25" s="23" t="s">
        <v>39</v>
      </c>
      <c r="B25" s="24" t="s">
        <v>17</v>
      </c>
      <c r="C25" s="24" t="n">
        <v>9</v>
      </c>
      <c r="D25" s="25" t="s">
        <v>40</v>
      </c>
      <c r="E25" s="24" t="s">
        <v>22</v>
      </c>
      <c r="F25" s="26" t="n">
        <v>1</v>
      </c>
      <c r="G25" s="27" t="n">
        <f aca="false">ANALÍTICA!$H$110</f>
        <v>249.533012</v>
      </c>
      <c r="H25" s="27" t="n">
        <f aca="false">G25*F25</f>
        <v>249.533012</v>
      </c>
      <c r="I25" s="0"/>
      <c r="J25" s="28" t="n">
        <f aca="false">F25*(ANALÍTICA!$F$111+ANALÍTICA!$F$112)</f>
        <v>8</v>
      </c>
      <c r="K25" s="29" t="n">
        <f aca="false">J25/8</f>
        <v>1</v>
      </c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</row>
    <row r="26" customFormat="false" ht="13.75" hidden="false" customHeight="false" outlineLevel="0" collapsed="false">
      <c r="A26" s="23" t="s">
        <v>41</v>
      </c>
      <c r="B26" s="24" t="s">
        <v>17</v>
      </c>
      <c r="C26" s="24" t="n">
        <v>10</v>
      </c>
      <c r="D26" s="25" t="s">
        <v>42</v>
      </c>
      <c r="E26" s="24" t="s">
        <v>22</v>
      </c>
      <c r="F26" s="26" t="n">
        <v>9</v>
      </c>
      <c r="G26" s="27" t="n">
        <f aca="false">ANALÍTICA!$H$120</f>
        <v>116.626</v>
      </c>
      <c r="H26" s="27" t="n">
        <f aca="false">G26*F26</f>
        <v>1049.634</v>
      </c>
      <c r="I26" s="0"/>
      <c r="J26" s="28" t="n">
        <f aca="false">F26*ANALÍTICA!$F$121</f>
        <v>36</v>
      </c>
      <c r="K26" s="29" t="n">
        <f aca="false">J26/8</f>
        <v>4.5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</row>
    <row r="27" customFormat="false" ht="12.8" hidden="false" customHeight="false" outlineLevel="0" collapsed="false">
      <c r="A27" s="19" t="s">
        <v>43</v>
      </c>
      <c r="B27" s="8"/>
      <c r="C27" s="8"/>
      <c r="D27" s="20" t="s">
        <v>44</v>
      </c>
      <c r="E27" s="8"/>
      <c r="F27" s="21"/>
      <c r="G27" s="22"/>
      <c r="H27" s="22" t="n">
        <f aca="false">SUM(H28:H35)</f>
        <v>7931.387849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</row>
    <row r="28" customFormat="false" ht="13.75" hidden="false" customHeight="false" outlineLevel="0" collapsed="false">
      <c r="A28" s="23" t="s">
        <v>45</v>
      </c>
      <c r="B28" s="24" t="s">
        <v>17</v>
      </c>
      <c r="C28" s="24" t="n">
        <v>1</v>
      </c>
      <c r="D28" s="25" t="s">
        <v>18</v>
      </c>
      <c r="E28" s="24" t="s">
        <v>19</v>
      </c>
      <c r="F28" s="26" t="n">
        <v>75.45</v>
      </c>
      <c r="G28" s="27" t="n">
        <f aca="false">ANALÍTICA!$H$47</f>
        <v>30.7498</v>
      </c>
      <c r="H28" s="27" t="n">
        <f aca="false">G28*F28</f>
        <v>2320.07241</v>
      </c>
      <c r="I28" s="0"/>
      <c r="J28" s="28" t="n">
        <f aca="false">F28*ANALÍTICA!$F$49</f>
        <v>60.36</v>
      </c>
      <c r="K28" s="29" t="n">
        <f aca="false">J28/8</f>
        <v>7.545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</row>
    <row r="29" customFormat="false" ht="27.55" hidden="false" customHeight="false" outlineLevel="0" collapsed="false">
      <c r="A29" s="23" t="s">
        <v>46</v>
      </c>
      <c r="B29" s="24" t="s">
        <v>17</v>
      </c>
      <c r="C29" s="24" t="n">
        <v>2</v>
      </c>
      <c r="D29" s="25" t="s">
        <v>28</v>
      </c>
      <c r="E29" s="24" t="s">
        <v>19</v>
      </c>
      <c r="F29" s="26" t="n">
        <v>12.9</v>
      </c>
      <c r="G29" s="27" t="n">
        <f aca="false">ANALÍTICA!$H$56</f>
        <v>11.56243</v>
      </c>
      <c r="H29" s="27" t="n">
        <f aca="false">G29*F29</f>
        <v>149.155347</v>
      </c>
      <c r="I29" s="0"/>
      <c r="J29" s="28" t="n">
        <f aca="false">F29*ANALÍTICA!$F$58</f>
        <v>3.87</v>
      </c>
      <c r="K29" s="29" t="n">
        <f aca="false">J29/8</f>
        <v>0.48375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</row>
    <row r="30" customFormat="false" ht="27.55" hidden="false" customHeight="false" outlineLevel="0" collapsed="false">
      <c r="A30" s="23" t="s">
        <v>47</v>
      </c>
      <c r="B30" s="24" t="s">
        <v>17</v>
      </c>
      <c r="C30" s="24" t="n">
        <v>3</v>
      </c>
      <c r="D30" s="25" t="s">
        <v>30</v>
      </c>
      <c r="E30" s="24" t="s">
        <v>19</v>
      </c>
      <c r="F30" s="26" t="n">
        <v>1.61</v>
      </c>
      <c r="G30" s="27" t="n">
        <f aca="false">ANALÍTICA!$H$63</f>
        <v>182.0644</v>
      </c>
      <c r="H30" s="27" t="n">
        <f aca="false">G30*F30</f>
        <v>293.123684</v>
      </c>
      <c r="I30" s="0"/>
      <c r="J30" s="28" t="n">
        <f aca="false">F30*(ANALÍTICA!$F$66+ANALÍTICA!$F$67)</f>
        <v>5.474</v>
      </c>
      <c r="K30" s="29" t="n">
        <f aca="false">J30/8</f>
        <v>0.68425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</row>
    <row r="31" customFormat="false" ht="13.75" hidden="false" customHeight="false" outlineLevel="0" collapsed="false">
      <c r="A31" s="23" t="s">
        <v>48</v>
      </c>
      <c r="B31" s="24" t="s">
        <v>17</v>
      </c>
      <c r="C31" s="24" t="n">
        <v>4</v>
      </c>
      <c r="D31" s="25" t="s">
        <v>32</v>
      </c>
      <c r="E31" s="24" t="s">
        <v>19</v>
      </c>
      <c r="F31" s="26" t="n">
        <v>38.7</v>
      </c>
      <c r="G31" s="27" t="n">
        <f aca="false">ANALÍTICA!$H$73</f>
        <v>76.1174</v>
      </c>
      <c r="H31" s="27" t="n">
        <f aca="false">G31*F31</f>
        <v>2945.74338</v>
      </c>
      <c r="I31" s="0"/>
      <c r="J31" s="28" t="n">
        <f aca="false">F31*(ANALÍTICA!$F$74)</f>
        <v>38.7</v>
      </c>
      <c r="K31" s="29" t="n">
        <f aca="false">J31/8</f>
        <v>4.8375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</row>
    <row r="32" customFormat="false" ht="13.75" hidden="false" customHeight="false" outlineLevel="0" collapsed="false">
      <c r="A32" s="23" t="s">
        <v>49</v>
      </c>
      <c r="B32" s="24" t="s">
        <v>17</v>
      </c>
      <c r="C32" s="24" t="n">
        <v>5</v>
      </c>
      <c r="D32" s="25" t="s">
        <v>34</v>
      </c>
      <c r="E32" s="24" t="s">
        <v>19</v>
      </c>
      <c r="F32" s="26" t="n">
        <v>3.23</v>
      </c>
      <c r="G32" s="27" t="n">
        <f aca="false">ANALÍTICA!$H$81</f>
        <v>54.654</v>
      </c>
      <c r="H32" s="27" t="n">
        <f aca="false">G32*F32</f>
        <v>176.53242</v>
      </c>
      <c r="I32" s="0"/>
      <c r="J32" s="28" t="n">
        <f aca="false">F32*(ANALÍTICA!$F$83+ANALÍTICA!$F$84)</f>
        <v>4.522</v>
      </c>
      <c r="K32" s="29" t="n">
        <f aca="false">J32/8</f>
        <v>0.56525</v>
      </c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</row>
    <row r="33" customFormat="false" ht="13.75" hidden="false" customHeight="false" outlineLevel="0" collapsed="false">
      <c r="A33" s="23" t="s">
        <v>50</v>
      </c>
      <c r="B33" s="24" t="s">
        <v>17</v>
      </c>
      <c r="C33" s="24" t="n">
        <v>6</v>
      </c>
      <c r="D33" s="25" t="s">
        <v>36</v>
      </c>
      <c r="E33" s="24" t="s">
        <v>37</v>
      </c>
      <c r="F33" s="26" t="n">
        <v>241.92</v>
      </c>
      <c r="G33" s="27" t="n">
        <f aca="false">ANALÍTICA!$H$87</f>
        <v>4.88115</v>
      </c>
      <c r="H33" s="27" t="n">
        <f aca="false">G33*F33</f>
        <v>1180.847808</v>
      </c>
      <c r="I33" s="0"/>
      <c r="J33" s="28" t="n">
        <f aca="false">F33*ANALÍTICA!$F$89</f>
        <v>36.288</v>
      </c>
      <c r="K33" s="29" t="n">
        <f aca="false">J33/8</f>
        <v>4.536</v>
      </c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</row>
    <row r="34" customFormat="false" ht="13.75" hidden="false" customHeight="false" outlineLevel="0" collapsed="false">
      <c r="A34" s="23" t="s">
        <v>51</v>
      </c>
      <c r="B34" s="24" t="s">
        <v>17</v>
      </c>
      <c r="C34" s="24" t="n">
        <v>8</v>
      </c>
      <c r="D34" s="25" t="s">
        <v>21</v>
      </c>
      <c r="E34" s="24" t="s">
        <v>22</v>
      </c>
      <c r="F34" s="26" t="n">
        <v>48</v>
      </c>
      <c r="G34" s="27" t="n">
        <f aca="false">ANALÍTICA!$H$103</f>
        <v>3.4616</v>
      </c>
      <c r="H34" s="27" t="n">
        <f aca="false">G34*F34</f>
        <v>166.1568</v>
      </c>
      <c r="I34" s="0"/>
      <c r="J34" s="28" t="n">
        <f aca="false">F34*ANALÍTICA!$F$105</f>
        <v>9.6</v>
      </c>
      <c r="K34" s="29" t="n">
        <f aca="false">J34/8</f>
        <v>1.2</v>
      </c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</row>
    <row r="35" customFormat="false" ht="13.75" hidden="false" customHeight="false" outlineLevel="0" collapsed="false">
      <c r="A35" s="23" t="s">
        <v>52</v>
      </c>
      <c r="B35" s="24" t="s">
        <v>17</v>
      </c>
      <c r="C35" s="24" t="n">
        <v>10</v>
      </c>
      <c r="D35" s="25" t="s">
        <v>42</v>
      </c>
      <c r="E35" s="24" t="s">
        <v>22</v>
      </c>
      <c r="F35" s="26" t="n">
        <v>6</v>
      </c>
      <c r="G35" s="27" t="n">
        <f aca="false">ANALÍTICA!$H$120</f>
        <v>116.626</v>
      </c>
      <c r="H35" s="27" t="n">
        <f aca="false">G35*F35</f>
        <v>699.756</v>
      </c>
      <c r="I35" s="0"/>
      <c r="J35" s="28" t="n">
        <f aca="false">F35*ANALÍTICA!$F$121</f>
        <v>24</v>
      </c>
      <c r="K35" s="29" t="n">
        <f aca="false">J35/8</f>
        <v>3</v>
      </c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</row>
    <row r="36" customFormat="false" ht="12.8" hidden="false" customHeight="false" outlineLevel="0" collapsed="false">
      <c r="A36" s="19" t="s">
        <v>53</v>
      </c>
      <c r="B36" s="8"/>
      <c r="C36" s="8"/>
      <c r="D36" s="20" t="s">
        <v>54</v>
      </c>
      <c r="E36" s="8"/>
      <c r="F36" s="21"/>
      <c r="G36" s="22"/>
      <c r="H36" s="22" t="n">
        <f aca="false">SUM(H37:H45)</f>
        <v>16761.6392102</v>
      </c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</row>
    <row r="37" customFormat="false" ht="13.75" hidden="false" customHeight="false" outlineLevel="0" collapsed="false">
      <c r="A37" s="23" t="s">
        <v>55</v>
      </c>
      <c r="B37" s="24" t="s">
        <v>17</v>
      </c>
      <c r="C37" s="24" t="n">
        <v>1</v>
      </c>
      <c r="D37" s="25" t="s">
        <v>18</v>
      </c>
      <c r="E37" s="24" t="s">
        <v>19</v>
      </c>
      <c r="F37" s="26" t="n">
        <v>156.23</v>
      </c>
      <c r="G37" s="27" t="n">
        <f aca="false">ANALÍTICA!$H$47</f>
        <v>30.7498</v>
      </c>
      <c r="H37" s="27" t="n">
        <f aca="false">G37*F37</f>
        <v>4804.041254</v>
      </c>
      <c r="I37" s="0"/>
      <c r="J37" s="28" t="n">
        <f aca="false">F37*ANALÍTICA!$F$49</f>
        <v>124.984</v>
      </c>
      <c r="K37" s="29" t="n">
        <f aca="false">J37/8</f>
        <v>15.623</v>
      </c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</row>
    <row r="38" customFormat="false" ht="27.55" hidden="false" customHeight="false" outlineLevel="0" collapsed="false">
      <c r="A38" s="23" t="s">
        <v>56</v>
      </c>
      <c r="B38" s="24" t="s">
        <v>17</v>
      </c>
      <c r="C38" s="24" t="n">
        <v>2</v>
      </c>
      <c r="D38" s="25" t="s">
        <v>28</v>
      </c>
      <c r="E38" s="24" t="s">
        <v>19</v>
      </c>
      <c r="F38" s="26" t="n">
        <v>25.94</v>
      </c>
      <c r="G38" s="27" t="n">
        <f aca="false">ANALÍTICA!$H$56</f>
        <v>11.56243</v>
      </c>
      <c r="H38" s="27" t="n">
        <f aca="false">G38*F38</f>
        <v>299.9294342</v>
      </c>
      <c r="I38" s="0"/>
      <c r="J38" s="28" t="n">
        <f aca="false">F38*ANALÍTICA!$F$58</f>
        <v>7.782</v>
      </c>
      <c r="K38" s="29" t="n">
        <f aca="false">J38/8</f>
        <v>0.97275</v>
      </c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</row>
    <row r="39" customFormat="false" ht="27.55" hidden="false" customHeight="false" outlineLevel="0" collapsed="false">
      <c r="A39" s="23" t="s">
        <v>57</v>
      </c>
      <c r="B39" s="24" t="s">
        <v>17</v>
      </c>
      <c r="C39" s="24" t="n">
        <v>3</v>
      </c>
      <c r="D39" s="25" t="s">
        <v>30</v>
      </c>
      <c r="E39" s="24" t="s">
        <v>19</v>
      </c>
      <c r="F39" s="26" t="n">
        <v>2.49</v>
      </c>
      <c r="G39" s="27" t="n">
        <f aca="false">ANALÍTICA!$H$63</f>
        <v>182.0644</v>
      </c>
      <c r="H39" s="27" t="n">
        <f aca="false">G39*F39</f>
        <v>453.340356</v>
      </c>
      <c r="I39" s="0"/>
      <c r="J39" s="28" t="n">
        <f aca="false">F39*(ANALÍTICA!$F$66+ANALÍTICA!$F$67)</f>
        <v>8.466</v>
      </c>
      <c r="K39" s="29" t="n">
        <f aca="false">J39/8</f>
        <v>1.05825</v>
      </c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</row>
    <row r="40" customFormat="false" ht="13.75" hidden="false" customHeight="false" outlineLevel="0" collapsed="false">
      <c r="A40" s="23" t="s">
        <v>58</v>
      </c>
      <c r="B40" s="24" t="s">
        <v>17</v>
      </c>
      <c r="C40" s="24" t="n">
        <v>4</v>
      </c>
      <c r="D40" s="25" t="s">
        <v>32</v>
      </c>
      <c r="E40" s="24" t="s">
        <v>19</v>
      </c>
      <c r="F40" s="26" t="n">
        <v>77.81</v>
      </c>
      <c r="G40" s="27" t="n">
        <f aca="false">ANALÍTICA!$H$73</f>
        <v>76.1174</v>
      </c>
      <c r="H40" s="27" t="n">
        <f aca="false">G40*F40</f>
        <v>5922.694894</v>
      </c>
      <c r="I40" s="0"/>
      <c r="J40" s="28" t="n">
        <f aca="false">F40*(ANALÍTICA!$F$74)</f>
        <v>77.81</v>
      </c>
      <c r="K40" s="29" t="n">
        <f aca="false">J40/8</f>
        <v>9.72625</v>
      </c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</row>
    <row r="41" customFormat="false" ht="13.75" hidden="false" customHeight="false" outlineLevel="0" collapsed="false">
      <c r="A41" s="23" t="s">
        <v>59</v>
      </c>
      <c r="B41" s="24" t="s">
        <v>17</v>
      </c>
      <c r="C41" s="24" t="n">
        <v>5</v>
      </c>
      <c r="D41" s="25" t="s">
        <v>34</v>
      </c>
      <c r="E41" s="24" t="s">
        <v>19</v>
      </c>
      <c r="F41" s="26" t="n">
        <v>7.98</v>
      </c>
      <c r="G41" s="27" t="n">
        <f aca="false">ANALÍTICA!$H$81</f>
        <v>54.654</v>
      </c>
      <c r="H41" s="27" t="n">
        <f aca="false">G41*F41</f>
        <v>436.13892</v>
      </c>
      <c r="I41" s="0"/>
      <c r="J41" s="28" t="n">
        <f aca="false">F41*(ANALÍTICA!$F$83+ANALÍTICA!$F$84)</f>
        <v>11.172</v>
      </c>
      <c r="K41" s="29" t="n">
        <f aca="false">J41/8</f>
        <v>1.3965</v>
      </c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</row>
    <row r="42" customFormat="false" ht="13.75" hidden="false" customHeight="false" outlineLevel="0" collapsed="false">
      <c r="A42" s="23" t="s">
        <v>60</v>
      </c>
      <c r="B42" s="24" t="s">
        <v>17</v>
      </c>
      <c r="C42" s="24" t="n">
        <v>6</v>
      </c>
      <c r="D42" s="25" t="s">
        <v>36</v>
      </c>
      <c r="E42" s="24" t="s">
        <v>37</v>
      </c>
      <c r="F42" s="26" t="n">
        <v>496.08</v>
      </c>
      <c r="G42" s="27" t="n">
        <f aca="false">ANALÍTICA!$H$87</f>
        <v>4.88115</v>
      </c>
      <c r="H42" s="27" t="n">
        <f aca="false">G42*F42</f>
        <v>2421.440892</v>
      </c>
      <c r="I42" s="0"/>
      <c r="J42" s="28" t="n">
        <f aca="false">F42*ANALÍTICA!$F$89</f>
        <v>74.412</v>
      </c>
      <c r="K42" s="29" t="n">
        <f aca="false">J42/8</f>
        <v>9.3015</v>
      </c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</row>
    <row r="43" customFormat="false" ht="13.75" hidden="false" customHeight="false" outlineLevel="0" collapsed="false">
      <c r="A43" s="23" t="s">
        <v>61</v>
      </c>
      <c r="B43" s="24" t="s">
        <v>17</v>
      </c>
      <c r="C43" s="24" t="n">
        <v>8</v>
      </c>
      <c r="D43" s="25" t="s">
        <v>21</v>
      </c>
      <c r="E43" s="24" t="s">
        <v>22</v>
      </c>
      <c r="F43" s="26" t="n">
        <v>104</v>
      </c>
      <c r="G43" s="27" t="n">
        <f aca="false">ANALÍTICA!$H$103</f>
        <v>3.4616</v>
      </c>
      <c r="H43" s="27" t="n">
        <f aca="false">G43*F43</f>
        <v>360.0064</v>
      </c>
      <c r="I43" s="0"/>
      <c r="J43" s="28" t="n">
        <f aca="false">F43*ANALÍTICA!$F$105</f>
        <v>20.8</v>
      </c>
      <c r="K43" s="29" t="n">
        <f aca="false">J43/8</f>
        <v>2.6</v>
      </c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</row>
    <row r="44" customFormat="false" ht="27.55" hidden="false" customHeight="false" outlineLevel="0" collapsed="false">
      <c r="A44" s="23" t="s">
        <v>62</v>
      </c>
      <c r="B44" s="24" t="s">
        <v>17</v>
      </c>
      <c r="C44" s="24" t="n">
        <v>9</v>
      </c>
      <c r="D44" s="25" t="s">
        <v>40</v>
      </c>
      <c r="E44" s="24" t="s">
        <v>22</v>
      </c>
      <c r="F44" s="26" t="n">
        <v>5</v>
      </c>
      <c r="G44" s="27" t="n">
        <f aca="false">ANALÍTICA!$H$110</f>
        <v>249.533012</v>
      </c>
      <c r="H44" s="27" t="n">
        <f aca="false">G44*F44</f>
        <v>1247.66506</v>
      </c>
      <c r="I44" s="0"/>
      <c r="J44" s="28" t="n">
        <f aca="false">F44*(ANALÍTICA!$F$111+ANALÍTICA!$F$112)</f>
        <v>40</v>
      </c>
      <c r="K44" s="29" t="n">
        <f aca="false">J44/8</f>
        <v>5</v>
      </c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</row>
    <row r="45" customFormat="false" ht="13.75" hidden="false" customHeight="false" outlineLevel="0" collapsed="false">
      <c r="A45" s="23" t="s">
        <v>63</v>
      </c>
      <c r="B45" s="24" t="s">
        <v>17</v>
      </c>
      <c r="C45" s="24" t="n">
        <v>10</v>
      </c>
      <c r="D45" s="25" t="s">
        <v>42</v>
      </c>
      <c r="E45" s="24" t="s">
        <v>22</v>
      </c>
      <c r="F45" s="26" t="n">
        <v>7</v>
      </c>
      <c r="G45" s="27" t="n">
        <f aca="false">ANALÍTICA!$H$120</f>
        <v>116.626</v>
      </c>
      <c r="H45" s="27" t="n">
        <f aca="false">G45*F45</f>
        <v>816.382</v>
      </c>
      <c r="I45" s="0"/>
      <c r="J45" s="28" t="n">
        <f aca="false">F45*ANALÍTICA!$F$121</f>
        <v>28</v>
      </c>
      <c r="K45" s="29" t="n">
        <f aca="false">J45/8</f>
        <v>3.5</v>
      </c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</row>
    <row r="46" customFormat="false" ht="12.8" hidden="false" customHeight="false" outlineLevel="0" collapsed="false">
      <c r="A46" s="19" t="s">
        <v>64</v>
      </c>
      <c r="B46" s="8"/>
      <c r="C46" s="8"/>
      <c r="D46" s="20" t="s">
        <v>65</v>
      </c>
      <c r="E46" s="8"/>
      <c r="F46" s="21"/>
      <c r="G46" s="22"/>
      <c r="H46" s="22" t="n">
        <f aca="false">SUM(H47:H54)</f>
        <v>8384.518637</v>
      </c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</row>
    <row r="47" customFormat="false" ht="13.75" hidden="false" customHeight="false" outlineLevel="0" collapsed="false">
      <c r="A47" s="23" t="s">
        <v>66</v>
      </c>
      <c r="B47" s="24" t="s">
        <v>17</v>
      </c>
      <c r="C47" s="24" t="n">
        <v>1</v>
      </c>
      <c r="D47" s="25" t="s">
        <v>18</v>
      </c>
      <c r="E47" s="24" t="s">
        <v>19</v>
      </c>
      <c r="F47" s="26" t="n">
        <v>75.45</v>
      </c>
      <c r="G47" s="27" t="n">
        <f aca="false">ANALÍTICA!$H$47</f>
        <v>30.7498</v>
      </c>
      <c r="H47" s="27" t="n">
        <f aca="false">G47*F47</f>
        <v>2320.07241</v>
      </c>
      <c r="I47" s="0"/>
      <c r="J47" s="28" t="n">
        <f aca="false">F47*ANALÍTICA!$F$49</f>
        <v>60.36</v>
      </c>
      <c r="K47" s="29" t="n">
        <f aca="false">J47/8</f>
        <v>7.545</v>
      </c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</row>
    <row r="48" customFormat="false" ht="27.55" hidden="false" customHeight="false" outlineLevel="0" collapsed="false">
      <c r="A48" s="23" t="s">
        <v>67</v>
      </c>
      <c r="B48" s="24" t="s">
        <v>17</v>
      </c>
      <c r="C48" s="24" t="n">
        <v>2</v>
      </c>
      <c r="D48" s="25" t="s">
        <v>28</v>
      </c>
      <c r="E48" s="24" t="s">
        <v>19</v>
      </c>
      <c r="F48" s="26" t="n">
        <v>12.9</v>
      </c>
      <c r="G48" s="27" t="n">
        <f aca="false">ANALÍTICA!$H$56</f>
        <v>11.56243</v>
      </c>
      <c r="H48" s="27" t="n">
        <f aca="false">G48*F48</f>
        <v>149.155347</v>
      </c>
      <c r="I48" s="0"/>
      <c r="J48" s="28" t="n">
        <f aca="false">F48*ANALÍTICA!$F$58</f>
        <v>3.87</v>
      </c>
      <c r="K48" s="29" t="n">
        <f aca="false">J48/8</f>
        <v>0.48375</v>
      </c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</row>
    <row r="49" customFormat="false" ht="27.55" hidden="false" customHeight="false" outlineLevel="0" collapsed="false">
      <c r="A49" s="23" t="s">
        <v>68</v>
      </c>
      <c r="B49" s="24" t="s">
        <v>17</v>
      </c>
      <c r="C49" s="24" t="n">
        <v>3</v>
      </c>
      <c r="D49" s="25" t="s">
        <v>30</v>
      </c>
      <c r="E49" s="24" t="s">
        <v>19</v>
      </c>
      <c r="F49" s="26" t="n">
        <v>5.38</v>
      </c>
      <c r="G49" s="27" t="n">
        <f aca="false">ANALÍTICA!$H$63</f>
        <v>182.0644</v>
      </c>
      <c r="H49" s="27" t="n">
        <f aca="false">G49*F49</f>
        <v>979.506472</v>
      </c>
      <c r="I49" s="0"/>
      <c r="J49" s="28" t="n">
        <f aca="false">F49*(ANALÍTICA!$F$66+ANALÍTICA!$F$67)</f>
        <v>18.292</v>
      </c>
      <c r="K49" s="29" t="n">
        <f aca="false">J49/8</f>
        <v>2.2865</v>
      </c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</row>
    <row r="50" customFormat="false" ht="13.75" hidden="false" customHeight="false" outlineLevel="0" collapsed="false">
      <c r="A50" s="23" t="s">
        <v>69</v>
      </c>
      <c r="B50" s="24" t="s">
        <v>17</v>
      </c>
      <c r="C50" s="24" t="n">
        <v>4</v>
      </c>
      <c r="D50" s="25" t="s">
        <v>32</v>
      </c>
      <c r="E50" s="24" t="s">
        <v>19</v>
      </c>
      <c r="F50" s="26" t="n">
        <v>38.7</v>
      </c>
      <c r="G50" s="27" t="n">
        <f aca="false">ANALÍTICA!$H$73</f>
        <v>76.1174</v>
      </c>
      <c r="H50" s="27" t="n">
        <f aca="false">G50*F50</f>
        <v>2945.74338</v>
      </c>
      <c r="I50" s="0"/>
      <c r="J50" s="28" t="n">
        <f aca="false">F50*(ANALÍTICA!$F$74)</f>
        <v>38.7</v>
      </c>
      <c r="K50" s="29" t="n">
        <f aca="false">J50/8</f>
        <v>4.8375</v>
      </c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</row>
    <row r="51" customFormat="false" ht="13.75" hidden="false" customHeight="false" outlineLevel="0" collapsed="false">
      <c r="A51" s="23" t="s">
        <v>70</v>
      </c>
      <c r="B51" s="24" t="s">
        <v>17</v>
      </c>
      <c r="C51" s="24" t="n">
        <v>5</v>
      </c>
      <c r="D51" s="25" t="s">
        <v>34</v>
      </c>
      <c r="E51" s="24" t="s">
        <v>19</v>
      </c>
      <c r="F51" s="26" t="n">
        <v>3.23</v>
      </c>
      <c r="G51" s="27" t="n">
        <f aca="false">ANALÍTICA!$H$81</f>
        <v>54.654</v>
      </c>
      <c r="H51" s="27" t="n">
        <f aca="false">G51*F51</f>
        <v>176.53242</v>
      </c>
      <c r="I51" s="0"/>
      <c r="J51" s="28" t="n">
        <f aca="false">F51*(ANALÍTICA!$F$83+ANALÍTICA!$F$84)</f>
        <v>4.522</v>
      </c>
      <c r="K51" s="29" t="n">
        <f aca="false">J51/8</f>
        <v>0.56525</v>
      </c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</row>
    <row r="52" customFormat="false" ht="13.75" hidden="false" customHeight="false" outlineLevel="0" collapsed="false">
      <c r="A52" s="23" t="s">
        <v>71</v>
      </c>
      <c r="B52" s="24" t="s">
        <v>17</v>
      </c>
      <c r="C52" s="24" t="n">
        <v>6</v>
      </c>
      <c r="D52" s="25" t="s">
        <v>36</v>
      </c>
      <c r="E52" s="24" t="s">
        <v>37</v>
      </c>
      <c r="F52" s="26" t="n">
        <v>241.92</v>
      </c>
      <c r="G52" s="27" t="n">
        <f aca="false">ANALÍTICA!$H$87</f>
        <v>4.88115</v>
      </c>
      <c r="H52" s="27" t="n">
        <f aca="false">G52*F52</f>
        <v>1180.847808</v>
      </c>
      <c r="I52" s="0"/>
      <c r="J52" s="28" t="n">
        <f aca="false">F52*ANALÍTICA!$F$89</f>
        <v>36.288</v>
      </c>
      <c r="K52" s="29" t="n">
        <f aca="false">J52/8</f>
        <v>4.536</v>
      </c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</row>
    <row r="53" customFormat="false" ht="13.75" hidden="false" customHeight="false" outlineLevel="0" collapsed="false">
      <c r="A53" s="23" t="s">
        <v>72</v>
      </c>
      <c r="B53" s="24" t="s">
        <v>17</v>
      </c>
      <c r="C53" s="24" t="n">
        <v>8</v>
      </c>
      <c r="D53" s="25" t="s">
        <v>21</v>
      </c>
      <c r="E53" s="24" t="s">
        <v>22</v>
      </c>
      <c r="F53" s="26" t="n">
        <v>48</v>
      </c>
      <c r="G53" s="27" t="n">
        <f aca="false">ANALÍTICA!$H$103</f>
        <v>3.4616</v>
      </c>
      <c r="H53" s="27" t="n">
        <f aca="false">G53*F53</f>
        <v>166.1568</v>
      </c>
      <c r="I53" s="0"/>
      <c r="J53" s="28" t="n">
        <f aca="false">F53*ANALÍTICA!$F$105</f>
        <v>9.6</v>
      </c>
      <c r="K53" s="29" t="n">
        <f aca="false">J53/8</f>
        <v>1.2</v>
      </c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</row>
    <row r="54" customFormat="false" ht="13.75" hidden="false" customHeight="false" outlineLevel="0" collapsed="false">
      <c r="A54" s="23" t="s">
        <v>73</v>
      </c>
      <c r="B54" s="24" t="s">
        <v>17</v>
      </c>
      <c r="C54" s="24" t="n">
        <v>10</v>
      </c>
      <c r="D54" s="25" t="s">
        <v>42</v>
      </c>
      <c r="E54" s="24" t="s">
        <v>22</v>
      </c>
      <c r="F54" s="26" t="n">
        <v>4</v>
      </c>
      <c r="G54" s="27" t="n">
        <f aca="false">ANALÍTICA!$H$120</f>
        <v>116.626</v>
      </c>
      <c r="H54" s="27" t="n">
        <f aca="false">G54*F54</f>
        <v>466.504</v>
      </c>
      <c r="I54" s="0"/>
      <c r="J54" s="28" t="n">
        <f aca="false">F54*ANALÍTICA!$F$121</f>
        <v>16</v>
      </c>
      <c r="K54" s="29" t="n">
        <f aca="false">J54/8</f>
        <v>2</v>
      </c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</row>
    <row r="55" customFormat="false" ht="12.8" hidden="false" customHeight="false" outlineLevel="0" collapsed="false">
      <c r="A55" s="31"/>
      <c r="B55" s="32"/>
      <c r="C55" s="32"/>
      <c r="D55" s="7"/>
      <c r="E55" s="32"/>
      <c r="F55" s="33"/>
      <c r="G55" s="34"/>
      <c r="H55" s="34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</row>
    <row r="56" customFormat="false" ht="12.8" hidden="false" customHeight="true" outlineLevel="0" collapsed="false">
      <c r="A56" s="16" t="s">
        <v>74</v>
      </c>
      <c r="B56" s="16"/>
      <c r="C56" s="16"/>
      <c r="D56" s="16"/>
      <c r="E56" s="16"/>
      <c r="F56" s="16"/>
      <c r="G56" s="16"/>
      <c r="H56" s="17" t="n">
        <f aca="false">H57+H61+H70+H77+H87</f>
        <v>47721.5862447</v>
      </c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</row>
    <row r="57" customFormat="false" ht="12.8" hidden="false" customHeight="false" outlineLevel="0" collapsed="false">
      <c r="A57" s="19" t="s">
        <v>75</v>
      </c>
      <c r="B57" s="8"/>
      <c r="C57" s="8"/>
      <c r="D57" s="20" t="s">
        <v>76</v>
      </c>
      <c r="E57" s="8"/>
      <c r="F57" s="21"/>
      <c r="G57" s="22"/>
      <c r="H57" s="22" t="n">
        <f aca="false">SUM(H58:H60)</f>
        <v>1352.164438</v>
      </c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</row>
    <row r="58" customFormat="false" ht="13.75" hidden="false" customHeight="false" outlineLevel="0" collapsed="false">
      <c r="A58" s="23" t="s">
        <v>77</v>
      </c>
      <c r="B58" s="24" t="s">
        <v>17</v>
      </c>
      <c r="C58" s="24" t="n">
        <v>1</v>
      </c>
      <c r="D58" s="25" t="s">
        <v>18</v>
      </c>
      <c r="E58" s="24" t="s">
        <v>19</v>
      </c>
      <c r="F58" s="26" t="n">
        <v>30.27</v>
      </c>
      <c r="G58" s="27" t="n">
        <f aca="false">ANALÍTICA!$H$47</f>
        <v>30.7498</v>
      </c>
      <c r="H58" s="27" t="n">
        <f aca="false">G58*F58</f>
        <v>930.796446</v>
      </c>
      <c r="I58" s="0"/>
      <c r="J58" s="28" t="n">
        <f aca="false">F58*ANALÍTICA!$F$49</f>
        <v>24.216</v>
      </c>
      <c r="K58" s="29" t="n">
        <f aca="false">J58/8</f>
        <v>3.027</v>
      </c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</row>
    <row r="59" customFormat="false" ht="13.75" hidden="false" customHeight="false" outlineLevel="0" collapsed="false">
      <c r="A59" s="23" t="s">
        <v>78</v>
      </c>
      <c r="B59" s="24" t="s">
        <v>17</v>
      </c>
      <c r="C59" s="24" t="n">
        <v>4</v>
      </c>
      <c r="D59" s="25" t="s">
        <v>32</v>
      </c>
      <c r="E59" s="24" t="s">
        <v>19</v>
      </c>
      <c r="F59" s="26" t="n">
        <v>3.08</v>
      </c>
      <c r="G59" s="27" t="n">
        <f aca="false">ANALÍTICA!$H$73</f>
        <v>76.1174</v>
      </c>
      <c r="H59" s="27" t="n">
        <f aca="false">G59*F59</f>
        <v>234.441592</v>
      </c>
      <c r="I59" s="0"/>
      <c r="J59" s="28" t="n">
        <f aca="false">F59*(ANALÍTICA!$F$74)</f>
        <v>3.08</v>
      </c>
      <c r="K59" s="29" t="n">
        <f aca="false">J59/8</f>
        <v>0.385</v>
      </c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</row>
    <row r="60" customFormat="false" ht="13.75" hidden="false" customHeight="false" outlineLevel="0" collapsed="false">
      <c r="A60" s="23" t="s">
        <v>79</v>
      </c>
      <c r="B60" s="24" t="s">
        <v>17</v>
      </c>
      <c r="C60" s="24" t="n">
        <v>8</v>
      </c>
      <c r="D60" s="25" t="s">
        <v>21</v>
      </c>
      <c r="E60" s="24" t="s">
        <v>22</v>
      </c>
      <c r="F60" s="26" t="n">
        <v>54</v>
      </c>
      <c r="G60" s="27" t="n">
        <f aca="false">ANALÍTICA!$H$103</f>
        <v>3.4616</v>
      </c>
      <c r="H60" s="27" t="n">
        <f aca="false">G60*F60</f>
        <v>186.9264</v>
      </c>
      <c r="I60" s="0"/>
      <c r="J60" s="28" t="n">
        <f aca="false">F60*ANALÍTICA!$F$105</f>
        <v>10.8</v>
      </c>
      <c r="K60" s="29" t="n">
        <f aca="false">J60/8</f>
        <v>1.35</v>
      </c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</row>
    <row r="61" customFormat="false" ht="12.8" hidden="false" customHeight="false" outlineLevel="0" collapsed="false">
      <c r="A61" s="19" t="s">
        <v>80</v>
      </c>
      <c r="B61" s="8"/>
      <c r="C61" s="8"/>
      <c r="D61" s="20" t="s">
        <v>25</v>
      </c>
      <c r="E61" s="8"/>
      <c r="F61" s="21"/>
      <c r="G61" s="22"/>
      <c r="H61" s="22" t="n">
        <f aca="false">SUM(H62:H69)</f>
        <v>16117.4157859</v>
      </c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</row>
    <row r="62" customFormat="false" ht="13.75" hidden="false" customHeight="false" outlineLevel="0" collapsed="false">
      <c r="A62" s="23" t="s">
        <v>81</v>
      </c>
      <c r="B62" s="24" t="s">
        <v>17</v>
      </c>
      <c r="C62" s="24" t="n">
        <v>1</v>
      </c>
      <c r="D62" s="25" t="s">
        <v>18</v>
      </c>
      <c r="E62" s="24" t="s">
        <v>19</v>
      </c>
      <c r="F62" s="26" t="n">
        <v>163.07</v>
      </c>
      <c r="G62" s="27" t="n">
        <f aca="false">ANALÍTICA!$H$47</f>
        <v>30.7498</v>
      </c>
      <c r="H62" s="27" t="n">
        <f aca="false">G62*F62</f>
        <v>5014.369886</v>
      </c>
      <c r="I62" s="0"/>
      <c r="J62" s="28" t="n">
        <f aca="false">F62*ANALÍTICA!$F$49</f>
        <v>130.456</v>
      </c>
      <c r="K62" s="29" t="n">
        <f aca="false">J62/8</f>
        <v>16.307</v>
      </c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</row>
    <row r="63" customFormat="false" ht="27.55" hidden="false" customHeight="false" outlineLevel="0" collapsed="false">
      <c r="A63" s="23" t="s">
        <v>82</v>
      </c>
      <c r="B63" s="24" t="s">
        <v>17</v>
      </c>
      <c r="C63" s="24" t="n">
        <v>2</v>
      </c>
      <c r="D63" s="25" t="s">
        <v>28</v>
      </c>
      <c r="E63" s="24" t="s">
        <v>19</v>
      </c>
      <c r="F63" s="26" t="n">
        <v>71.33</v>
      </c>
      <c r="G63" s="27" t="n">
        <f aca="false">ANALÍTICA!$H$56</f>
        <v>11.56243</v>
      </c>
      <c r="H63" s="27" t="n">
        <f aca="false">G63*F63</f>
        <v>824.7481319</v>
      </c>
      <c r="I63" s="0"/>
      <c r="J63" s="28" t="n">
        <f aca="false">F63*ANALÍTICA!$F$58</f>
        <v>21.399</v>
      </c>
      <c r="K63" s="29" t="n">
        <f aca="false">J63/8</f>
        <v>2.674875</v>
      </c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</row>
    <row r="64" customFormat="false" ht="13.75" hidden="false" customHeight="false" outlineLevel="0" collapsed="false">
      <c r="A64" s="23" t="s">
        <v>83</v>
      </c>
      <c r="B64" s="24" t="s">
        <v>17</v>
      </c>
      <c r="C64" s="24" t="n">
        <v>5</v>
      </c>
      <c r="D64" s="25" t="s">
        <v>34</v>
      </c>
      <c r="E64" s="24" t="s">
        <v>19</v>
      </c>
      <c r="F64" s="26" t="n">
        <v>10.97</v>
      </c>
      <c r="G64" s="27" t="n">
        <f aca="false">ANALÍTICA!$H$81</f>
        <v>54.654</v>
      </c>
      <c r="H64" s="27" t="n">
        <f aca="false">G64*F64</f>
        <v>599.55438</v>
      </c>
      <c r="I64" s="0"/>
      <c r="J64" s="28" t="n">
        <f aca="false">F64*(ANALÍTICA!$F$83+ANALÍTICA!$F$84)</f>
        <v>15.358</v>
      </c>
      <c r="K64" s="29" t="n">
        <f aca="false">J64/8</f>
        <v>1.91975</v>
      </c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</row>
    <row r="65" customFormat="false" ht="13.75" hidden="false" customHeight="false" outlineLevel="0" collapsed="false">
      <c r="A65" s="23" t="s">
        <v>84</v>
      </c>
      <c r="B65" s="24" t="s">
        <v>17</v>
      </c>
      <c r="C65" s="24" t="n">
        <v>6</v>
      </c>
      <c r="D65" s="25" t="s">
        <v>36</v>
      </c>
      <c r="E65" s="24" t="s">
        <v>37</v>
      </c>
      <c r="F65" s="26" t="n">
        <v>336.7</v>
      </c>
      <c r="G65" s="27" t="n">
        <f aca="false">ANALÍTICA!$H$87</f>
        <v>4.88115</v>
      </c>
      <c r="H65" s="27" t="n">
        <f aca="false">G65*F65</f>
        <v>1643.483205</v>
      </c>
      <c r="I65" s="0"/>
      <c r="J65" s="28" t="n">
        <f aca="false">F65*ANALÍTICA!$F$89</f>
        <v>50.505</v>
      </c>
      <c r="K65" s="29" t="n">
        <f aca="false">J65/8</f>
        <v>6.313125</v>
      </c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</row>
    <row r="66" customFormat="false" ht="13.75" hidden="false" customHeight="false" outlineLevel="0" collapsed="false">
      <c r="A66" s="23" t="s">
        <v>85</v>
      </c>
      <c r="B66" s="24" t="s">
        <v>17</v>
      </c>
      <c r="C66" s="24" t="n">
        <v>7</v>
      </c>
      <c r="D66" s="25" t="s">
        <v>86</v>
      </c>
      <c r="E66" s="24" t="s">
        <v>37</v>
      </c>
      <c r="F66" s="26" t="n">
        <v>274.3</v>
      </c>
      <c r="G66" s="27" t="n">
        <f aca="false">ANALÍTICA!$H$95</f>
        <v>8.24881</v>
      </c>
      <c r="H66" s="27" t="n">
        <f aca="false">G66*F66</f>
        <v>2262.648583</v>
      </c>
      <c r="I66" s="0"/>
      <c r="J66" s="28" t="n">
        <f aca="false">F66*ANALÍTICA!$F$97</f>
        <v>68.575</v>
      </c>
      <c r="K66" s="29" t="n">
        <f aca="false">J66/8</f>
        <v>8.571875</v>
      </c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</row>
    <row r="67" customFormat="false" ht="13.75" hidden="false" customHeight="false" outlineLevel="0" collapsed="false">
      <c r="A67" s="23" t="s">
        <v>87</v>
      </c>
      <c r="B67" s="24" t="s">
        <v>17</v>
      </c>
      <c r="C67" s="24" t="n">
        <v>8</v>
      </c>
      <c r="D67" s="25" t="s">
        <v>21</v>
      </c>
      <c r="E67" s="24" t="s">
        <v>22</v>
      </c>
      <c r="F67" s="26" t="n">
        <v>91</v>
      </c>
      <c r="G67" s="27" t="n">
        <f aca="false">ANALÍTICA!$H$103</f>
        <v>3.4616</v>
      </c>
      <c r="H67" s="27" t="n">
        <f aca="false">G67*F67</f>
        <v>315.0056</v>
      </c>
      <c r="I67" s="0"/>
      <c r="J67" s="28" t="n">
        <f aca="false">F67*ANALÍTICA!$F$105</f>
        <v>18.2</v>
      </c>
      <c r="K67" s="29" t="n">
        <f aca="false">J67/8</f>
        <v>2.275</v>
      </c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</row>
    <row r="68" customFormat="false" ht="13.75" hidden="false" customHeight="false" outlineLevel="0" collapsed="false">
      <c r="A68" s="23" t="s">
        <v>88</v>
      </c>
      <c r="B68" s="24" t="s">
        <v>17</v>
      </c>
      <c r="C68" s="24" t="n">
        <v>10</v>
      </c>
      <c r="D68" s="25" t="s">
        <v>42</v>
      </c>
      <c r="E68" s="24" t="s">
        <v>22</v>
      </c>
      <c r="F68" s="26" t="n">
        <v>8</v>
      </c>
      <c r="G68" s="27" t="n">
        <f aca="false">ANALÍTICA!$H$120</f>
        <v>116.626</v>
      </c>
      <c r="H68" s="27" t="n">
        <f aca="false">G68*F68</f>
        <v>933.008</v>
      </c>
      <c r="I68" s="0"/>
      <c r="J68" s="28" t="n">
        <f aca="false">F68*ANALÍTICA!$F$121</f>
        <v>32</v>
      </c>
      <c r="K68" s="29" t="n">
        <f aca="false">J68/8</f>
        <v>4</v>
      </c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</row>
    <row r="69" customFormat="false" ht="13.75" hidden="false" customHeight="false" outlineLevel="0" collapsed="false">
      <c r="A69" s="23" t="s">
        <v>89</v>
      </c>
      <c r="B69" s="24" t="s">
        <v>17</v>
      </c>
      <c r="C69" s="24" t="n">
        <v>11</v>
      </c>
      <c r="D69" s="25" t="s">
        <v>90</v>
      </c>
      <c r="E69" s="24" t="s">
        <v>22</v>
      </c>
      <c r="F69" s="26" t="n">
        <v>52</v>
      </c>
      <c r="G69" s="27" t="n">
        <f aca="false">ANALÍTICA!$H$129</f>
        <v>87.0115</v>
      </c>
      <c r="H69" s="27" t="n">
        <f aca="false">G69*F69</f>
        <v>4524.598</v>
      </c>
      <c r="I69" s="0"/>
      <c r="J69" s="28" t="n">
        <f aca="false">F69*ANALÍTICA!$F$131</f>
        <v>104</v>
      </c>
      <c r="K69" s="29" t="n">
        <f aca="false">J69/8</f>
        <v>13</v>
      </c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</row>
    <row r="70" customFormat="false" ht="12.8" hidden="false" customHeight="false" outlineLevel="0" collapsed="false">
      <c r="A70" s="19" t="s">
        <v>91</v>
      </c>
      <c r="B70" s="8"/>
      <c r="C70" s="8"/>
      <c r="D70" s="20" t="s">
        <v>44</v>
      </c>
      <c r="E70" s="8"/>
      <c r="F70" s="21"/>
      <c r="G70" s="22"/>
      <c r="H70" s="22" t="n">
        <f aca="false">SUM(H71:H76)</f>
        <v>4445.3273</v>
      </c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</row>
    <row r="71" customFormat="false" ht="13.75" hidden="false" customHeight="false" outlineLevel="0" collapsed="false">
      <c r="A71" s="23" t="s">
        <v>92</v>
      </c>
      <c r="B71" s="24" t="s">
        <v>17</v>
      </c>
      <c r="C71" s="24" t="n">
        <v>1</v>
      </c>
      <c r="D71" s="25" t="s">
        <v>18</v>
      </c>
      <c r="E71" s="24" t="s">
        <v>19</v>
      </c>
      <c r="F71" s="26" t="n">
        <v>61.4</v>
      </c>
      <c r="G71" s="27" t="n">
        <f aca="false">ANALÍTICA!$H$47</f>
        <v>30.7498</v>
      </c>
      <c r="H71" s="27" t="n">
        <f aca="false">G71*F71</f>
        <v>1888.03772</v>
      </c>
      <c r="I71" s="0"/>
      <c r="J71" s="28" t="n">
        <f aca="false">F71*ANALÍTICA!$F$49</f>
        <v>49.12</v>
      </c>
      <c r="K71" s="29" t="n">
        <f aca="false">J71/8</f>
        <v>6.14</v>
      </c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</row>
    <row r="72" customFormat="false" ht="27.55" hidden="false" customHeight="false" outlineLevel="0" collapsed="false">
      <c r="A72" s="23" t="s">
        <v>93</v>
      </c>
      <c r="B72" s="24" t="s">
        <v>17</v>
      </c>
      <c r="C72" s="24" t="n">
        <v>3</v>
      </c>
      <c r="D72" s="25" t="s">
        <v>30</v>
      </c>
      <c r="E72" s="24" t="s">
        <v>19</v>
      </c>
      <c r="F72" s="26" t="n">
        <v>2.89</v>
      </c>
      <c r="G72" s="27" t="n">
        <f aca="false">ANALÍTICA!$H$63</f>
        <v>182.0644</v>
      </c>
      <c r="H72" s="27" t="n">
        <f aca="false">G72*F72</f>
        <v>526.166116</v>
      </c>
      <c r="I72" s="0"/>
      <c r="J72" s="28" t="n">
        <f aca="false">F72*(ANALÍTICA!$F$66+ANALÍTICA!$F$67)</f>
        <v>9.826</v>
      </c>
      <c r="K72" s="29" t="n">
        <f aca="false">J72/8</f>
        <v>1.22825</v>
      </c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</row>
    <row r="73" customFormat="false" ht="13.75" hidden="false" customHeight="false" outlineLevel="0" collapsed="false">
      <c r="A73" s="23" t="s">
        <v>94</v>
      </c>
      <c r="B73" s="24" t="s">
        <v>17</v>
      </c>
      <c r="C73" s="24" t="n">
        <v>6</v>
      </c>
      <c r="D73" s="25" t="s">
        <v>36</v>
      </c>
      <c r="E73" s="24" t="s">
        <v>37</v>
      </c>
      <c r="F73" s="26" t="n">
        <v>129.6</v>
      </c>
      <c r="G73" s="27" t="n">
        <f aca="false">ANALÍTICA!$H$87</f>
        <v>4.88115</v>
      </c>
      <c r="H73" s="27" t="n">
        <f aca="false">G73*F73</f>
        <v>632.59704</v>
      </c>
      <c r="I73" s="0"/>
      <c r="J73" s="28" t="n">
        <f aca="false">F73*ANALÍTICA!$F$89</f>
        <v>19.44</v>
      </c>
      <c r="K73" s="29" t="n">
        <f aca="false">J73/8</f>
        <v>2.43</v>
      </c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</row>
    <row r="74" customFormat="false" ht="13.75" hidden="false" customHeight="false" outlineLevel="0" collapsed="false">
      <c r="A74" s="23" t="s">
        <v>95</v>
      </c>
      <c r="B74" s="24" t="s">
        <v>17</v>
      </c>
      <c r="C74" s="24" t="n">
        <v>8</v>
      </c>
      <c r="D74" s="25" t="s">
        <v>21</v>
      </c>
      <c r="E74" s="24" t="s">
        <v>22</v>
      </c>
      <c r="F74" s="26" t="n">
        <v>24</v>
      </c>
      <c r="G74" s="27" t="n">
        <f aca="false">ANALÍTICA!$H$103</f>
        <v>3.4616</v>
      </c>
      <c r="H74" s="27" t="n">
        <f aca="false">G74*F74</f>
        <v>83.0784</v>
      </c>
      <c r="I74" s="0"/>
      <c r="J74" s="28" t="n">
        <f aca="false">F74*ANALÍTICA!$F$105</f>
        <v>4.8</v>
      </c>
      <c r="K74" s="29" t="n">
        <f aca="false">J74/8</f>
        <v>0.6</v>
      </c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</row>
    <row r="75" customFormat="false" ht="27.55" hidden="false" customHeight="false" outlineLevel="0" collapsed="false">
      <c r="A75" s="23" t="s">
        <v>96</v>
      </c>
      <c r="B75" s="24" t="s">
        <v>17</v>
      </c>
      <c r="C75" s="24" t="n">
        <v>9</v>
      </c>
      <c r="D75" s="25" t="s">
        <v>40</v>
      </c>
      <c r="E75" s="24" t="s">
        <v>22</v>
      </c>
      <c r="F75" s="26" t="n">
        <v>2</v>
      </c>
      <c r="G75" s="27" t="n">
        <f aca="false">ANALÍTICA!$H$110</f>
        <v>249.533012</v>
      </c>
      <c r="H75" s="27" t="n">
        <f aca="false">G75*F75</f>
        <v>499.066024</v>
      </c>
      <c r="I75" s="0"/>
      <c r="J75" s="28" t="n">
        <f aca="false">F75*(ANALÍTICA!$F$111+ANALÍTICA!$F$112)</f>
        <v>16</v>
      </c>
      <c r="K75" s="29" t="n">
        <f aca="false">J75/8</f>
        <v>2</v>
      </c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</row>
    <row r="76" customFormat="false" ht="13.75" hidden="false" customHeight="false" outlineLevel="0" collapsed="false">
      <c r="A76" s="23" t="s">
        <v>97</v>
      </c>
      <c r="B76" s="24" t="s">
        <v>17</v>
      </c>
      <c r="C76" s="24" t="n">
        <v>10</v>
      </c>
      <c r="D76" s="25" t="s">
        <v>42</v>
      </c>
      <c r="E76" s="24" t="s">
        <v>22</v>
      </c>
      <c r="F76" s="26" t="n">
        <v>7</v>
      </c>
      <c r="G76" s="27" t="n">
        <f aca="false">ANALÍTICA!$H$120</f>
        <v>116.626</v>
      </c>
      <c r="H76" s="27" t="n">
        <f aca="false">G76*F76</f>
        <v>816.382</v>
      </c>
      <c r="I76" s="0"/>
      <c r="J76" s="28" t="n">
        <f aca="false">F76*ANALÍTICA!$F$121</f>
        <v>28</v>
      </c>
      <c r="K76" s="29" t="n">
        <f aca="false">J76/8</f>
        <v>3.5</v>
      </c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</row>
    <row r="77" customFormat="false" ht="12.8" hidden="false" customHeight="false" outlineLevel="0" collapsed="false">
      <c r="A77" s="19" t="s">
        <v>98</v>
      </c>
      <c r="B77" s="8"/>
      <c r="C77" s="8"/>
      <c r="D77" s="20" t="s">
        <v>54</v>
      </c>
      <c r="E77" s="8"/>
      <c r="F77" s="21"/>
      <c r="G77" s="22"/>
      <c r="H77" s="22" t="n">
        <f aca="false">SUM(H78:H86)</f>
        <v>17938.6088939</v>
      </c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</row>
    <row r="78" customFormat="false" ht="13.75" hidden="false" customHeight="false" outlineLevel="0" collapsed="false">
      <c r="A78" s="23" t="s">
        <v>99</v>
      </c>
      <c r="B78" s="24" t="s">
        <v>17</v>
      </c>
      <c r="C78" s="24" t="n">
        <v>1</v>
      </c>
      <c r="D78" s="25" t="s">
        <v>18</v>
      </c>
      <c r="E78" s="24" t="s">
        <v>19</v>
      </c>
      <c r="F78" s="26" t="n">
        <v>163.07</v>
      </c>
      <c r="G78" s="27" t="n">
        <f aca="false">ANALÍTICA!$H$47</f>
        <v>30.7498</v>
      </c>
      <c r="H78" s="27" t="n">
        <f aca="false">G78*F78</f>
        <v>5014.369886</v>
      </c>
      <c r="I78" s="0"/>
      <c r="J78" s="28" t="n">
        <f aca="false">F78*ANALÍTICA!$F$49</f>
        <v>130.456</v>
      </c>
      <c r="K78" s="29" t="n">
        <f aca="false">J78/8</f>
        <v>16.307</v>
      </c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</row>
    <row r="79" customFormat="false" ht="27.55" hidden="false" customHeight="false" outlineLevel="0" collapsed="false">
      <c r="A79" s="23" t="s">
        <v>100</v>
      </c>
      <c r="B79" s="24" t="s">
        <v>17</v>
      </c>
      <c r="C79" s="24" t="n">
        <v>2</v>
      </c>
      <c r="D79" s="25" t="s">
        <v>28</v>
      </c>
      <c r="E79" s="24" t="s">
        <v>19</v>
      </c>
      <c r="F79" s="26" t="n">
        <v>71.33</v>
      </c>
      <c r="G79" s="27" t="n">
        <f aca="false">ANALÍTICA!$H$56</f>
        <v>11.56243</v>
      </c>
      <c r="H79" s="27" t="n">
        <f aca="false">G79*F79</f>
        <v>824.7481319</v>
      </c>
      <c r="I79" s="0"/>
      <c r="J79" s="28" t="n">
        <f aca="false">F79*ANALÍTICA!$F$58</f>
        <v>21.399</v>
      </c>
      <c r="K79" s="29" t="n">
        <f aca="false">J79/8</f>
        <v>2.674875</v>
      </c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</row>
    <row r="80" customFormat="false" ht="13.75" hidden="false" customHeight="false" outlineLevel="0" collapsed="false">
      <c r="A80" s="23" t="s">
        <v>101</v>
      </c>
      <c r="B80" s="24" t="s">
        <v>17</v>
      </c>
      <c r="C80" s="24" t="n">
        <v>5</v>
      </c>
      <c r="D80" s="25" t="s">
        <v>34</v>
      </c>
      <c r="E80" s="24" t="s">
        <v>19</v>
      </c>
      <c r="F80" s="26" t="n">
        <v>15.36</v>
      </c>
      <c r="G80" s="27" t="n">
        <f aca="false">ANALÍTICA!$H$81</f>
        <v>54.654</v>
      </c>
      <c r="H80" s="27" t="n">
        <f aca="false">G80*F80</f>
        <v>839.48544</v>
      </c>
      <c r="I80" s="0"/>
      <c r="J80" s="28" t="n">
        <f aca="false">F80*(ANALÍTICA!$F$83+ANALÍTICA!$F$84)</f>
        <v>21.504</v>
      </c>
      <c r="K80" s="29" t="n">
        <f aca="false">J80/8</f>
        <v>2.688</v>
      </c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</row>
    <row r="81" customFormat="false" ht="13.75" hidden="false" customHeight="false" outlineLevel="0" collapsed="false">
      <c r="A81" s="23" t="s">
        <v>102</v>
      </c>
      <c r="B81" s="24" t="s">
        <v>17</v>
      </c>
      <c r="C81" s="24" t="n">
        <v>6</v>
      </c>
      <c r="D81" s="25" t="s">
        <v>36</v>
      </c>
      <c r="E81" s="24" t="s">
        <v>37</v>
      </c>
      <c r="F81" s="26" t="n">
        <v>336.7</v>
      </c>
      <c r="G81" s="27" t="n">
        <f aca="false">ANALÍTICA!$H$87</f>
        <v>4.88115</v>
      </c>
      <c r="H81" s="27" t="n">
        <f aca="false">G81*F81</f>
        <v>1643.483205</v>
      </c>
      <c r="I81" s="0"/>
      <c r="J81" s="28" t="n">
        <f aca="false">F81*ANALÍTICA!$F$89</f>
        <v>50.505</v>
      </c>
      <c r="K81" s="29" t="n">
        <f aca="false">J81/8</f>
        <v>6.313125</v>
      </c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</row>
    <row r="82" customFormat="false" ht="13.75" hidden="false" customHeight="false" outlineLevel="0" collapsed="false">
      <c r="A82" s="23" t="s">
        <v>103</v>
      </c>
      <c r="B82" s="24" t="s">
        <v>17</v>
      </c>
      <c r="C82" s="24" t="n">
        <v>7</v>
      </c>
      <c r="D82" s="25" t="s">
        <v>86</v>
      </c>
      <c r="E82" s="24" t="s">
        <v>37</v>
      </c>
      <c r="F82" s="26" t="n">
        <v>274.3</v>
      </c>
      <c r="G82" s="27" t="n">
        <f aca="false">ANALÍTICA!$H$95</f>
        <v>8.24881</v>
      </c>
      <c r="H82" s="27" t="n">
        <f aca="false">G82*F82</f>
        <v>2262.648583</v>
      </c>
      <c r="I82" s="0"/>
      <c r="J82" s="28" t="n">
        <f aca="false">F82*ANALÍTICA!$F$97</f>
        <v>68.575</v>
      </c>
      <c r="K82" s="29" t="n">
        <f aca="false">J82/8</f>
        <v>8.571875</v>
      </c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</row>
    <row r="83" customFormat="false" ht="13.75" hidden="false" customHeight="false" outlineLevel="0" collapsed="false">
      <c r="A83" s="23" t="s">
        <v>104</v>
      </c>
      <c r="B83" s="24" t="s">
        <v>17</v>
      </c>
      <c r="C83" s="24" t="n">
        <v>8</v>
      </c>
      <c r="D83" s="25" t="s">
        <v>21</v>
      </c>
      <c r="E83" s="24" t="s">
        <v>22</v>
      </c>
      <c r="F83" s="26" t="n">
        <v>91</v>
      </c>
      <c r="G83" s="27" t="n">
        <f aca="false">ANALÍTICA!$H$103</f>
        <v>3.4616</v>
      </c>
      <c r="H83" s="27" t="n">
        <f aca="false">G83*F83</f>
        <v>315.0056</v>
      </c>
      <c r="I83" s="0"/>
      <c r="J83" s="28" t="n">
        <f aca="false">F83*ANALÍTICA!$F$105</f>
        <v>18.2</v>
      </c>
      <c r="K83" s="29" t="n">
        <f aca="false">J83/8</f>
        <v>2.275</v>
      </c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</row>
    <row r="84" customFormat="false" ht="27.55" hidden="false" customHeight="false" outlineLevel="0" collapsed="false">
      <c r="A84" s="23" t="s">
        <v>105</v>
      </c>
      <c r="B84" s="24" t="s">
        <v>17</v>
      </c>
      <c r="C84" s="24" t="n">
        <v>9</v>
      </c>
      <c r="D84" s="25" t="s">
        <v>40</v>
      </c>
      <c r="E84" s="24" t="s">
        <v>22</v>
      </c>
      <c r="F84" s="26" t="n">
        <v>4</v>
      </c>
      <c r="G84" s="27" t="n">
        <f aca="false">ANALÍTICA!$H$110</f>
        <v>249.533012</v>
      </c>
      <c r="H84" s="27" t="n">
        <f aca="false">G84*F84</f>
        <v>998.132048</v>
      </c>
      <c r="I84" s="0"/>
      <c r="J84" s="28" t="n">
        <f aca="false">F84*(ANALÍTICA!$F$111+ANALÍTICA!$F$112)</f>
        <v>32</v>
      </c>
      <c r="K84" s="29" t="n">
        <f aca="false">J84/8</f>
        <v>4</v>
      </c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</row>
    <row r="85" customFormat="false" ht="13.75" hidden="false" customHeight="false" outlineLevel="0" collapsed="false">
      <c r="A85" s="23" t="s">
        <v>106</v>
      </c>
      <c r="B85" s="24" t="s">
        <v>17</v>
      </c>
      <c r="C85" s="24" t="n">
        <v>10</v>
      </c>
      <c r="D85" s="25" t="s">
        <v>42</v>
      </c>
      <c r="E85" s="24" t="s">
        <v>22</v>
      </c>
      <c r="F85" s="26" t="n">
        <v>13</v>
      </c>
      <c r="G85" s="27" t="n">
        <f aca="false">ANALÍTICA!$H$120</f>
        <v>116.626</v>
      </c>
      <c r="H85" s="27" t="n">
        <f aca="false">G85*F85</f>
        <v>1516.138</v>
      </c>
      <c r="I85" s="0"/>
      <c r="J85" s="28" t="n">
        <f aca="false">F85*ANALÍTICA!$F$121</f>
        <v>52</v>
      </c>
      <c r="K85" s="29" t="n">
        <f aca="false">J85/8</f>
        <v>6.5</v>
      </c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</row>
    <row r="86" customFormat="false" ht="13.75" hidden="false" customHeight="false" outlineLevel="0" collapsed="false">
      <c r="A86" s="23" t="s">
        <v>107</v>
      </c>
      <c r="B86" s="24" t="s">
        <v>17</v>
      </c>
      <c r="C86" s="24" t="n">
        <v>11</v>
      </c>
      <c r="D86" s="25" t="s">
        <v>90</v>
      </c>
      <c r="E86" s="24" t="s">
        <v>22</v>
      </c>
      <c r="F86" s="26" t="n">
        <v>52</v>
      </c>
      <c r="G86" s="27" t="n">
        <f aca="false">ANALÍTICA!$H$129</f>
        <v>87.0115</v>
      </c>
      <c r="H86" s="27" t="n">
        <f aca="false">G86*F86</f>
        <v>4524.598</v>
      </c>
      <c r="I86" s="0"/>
      <c r="J86" s="28" t="n">
        <f aca="false">F86*ANALÍTICA!$F$131</f>
        <v>104</v>
      </c>
      <c r="K86" s="29" t="n">
        <f aca="false">J86/8</f>
        <v>13</v>
      </c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</row>
    <row r="87" customFormat="false" ht="12.8" hidden="false" customHeight="false" outlineLevel="0" collapsed="false">
      <c r="A87" s="19" t="s">
        <v>108</v>
      </c>
      <c r="B87" s="8"/>
      <c r="C87" s="8"/>
      <c r="D87" s="20" t="s">
        <v>65</v>
      </c>
      <c r="E87" s="8"/>
      <c r="F87" s="21"/>
      <c r="G87" s="22"/>
      <c r="H87" s="22" t="n">
        <f aca="false">SUM(H88:H96)</f>
        <v>7868.0698269</v>
      </c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</row>
    <row r="88" customFormat="false" ht="13.75" hidden="false" customHeight="false" outlineLevel="0" collapsed="false">
      <c r="A88" s="23" t="s">
        <v>109</v>
      </c>
      <c r="B88" s="24" t="s">
        <v>17</v>
      </c>
      <c r="C88" s="24" t="n">
        <v>1</v>
      </c>
      <c r="D88" s="25" t="s">
        <v>18</v>
      </c>
      <c r="E88" s="24" t="s">
        <v>19</v>
      </c>
      <c r="F88" s="26" t="n">
        <v>77.91</v>
      </c>
      <c r="G88" s="27" t="n">
        <f aca="false">ANALÍTICA!$H$47</f>
        <v>30.7498</v>
      </c>
      <c r="H88" s="27" t="n">
        <f aca="false">G88*F88</f>
        <v>2395.716918</v>
      </c>
      <c r="I88" s="0"/>
      <c r="J88" s="28" t="n">
        <f aca="false">F88*ANALÍTICA!$F$49</f>
        <v>62.328</v>
      </c>
      <c r="K88" s="29" t="n">
        <f aca="false">J88/8</f>
        <v>7.791</v>
      </c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</row>
    <row r="89" customFormat="false" ht="27.55" hidden="false" customHeight="false" outlineLevel="0" collapsed="false">
      <c r="A89" s="23" t="s">
        <v>110</v>
      </c>
      <c r="B89" s="24" t="s">
        <v>17</v>
      </c>
      <c r="C89" s="24" t="n">
        <v>2</v>
      </c>
      <c r="D89" s="25" t="s">
        <v>28</v>
      </c>
      <c r="E89" s="24" t="s">
        <v>19</v>
      </c>
      <c r="F89" s="26" t="n">
        <v>35.43</v>
      </c>
      <c r="G89" s="27" t="n">
        <f aca="false">ANALÍTICA!$H$56</f>
        <v>11.56243</v>
      </c>
      <c r="H89" s="27" t="n">
        <f aca="false">G89*F89</f>
        <v>409.6568949</v>
      </c>
      <c r="I89" s="0"/>
      <c r="J89" s="28" t="n">
        <f aca="false">F89*ANALÍTICA!$F$58</f>
        <v>10.629</v>
      </c>
      <c r="K89" s="29" t="n">
        <f aca="false">J89/8</f>
        <v>1.328625</v>
      </c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</row>
    <row r="90" customFormat="false" ht="27.55" hidden="false" customHeight="false" outlineLevel="0" collapsed="false">
      <c r="A90" s="23" t="s">
        <v>111</v>
      </c>
      <c r="B90" s="24" t="s">
        <v>17</v>
      </c>
      <c r="C90" s="24" t="n">
        <v>3</v>
      </c>
      <c r="D90" s="25" t="s">
        <v>30</v>
      </c>
      <c r="E90" s="24" t="s">
        <v>19</v>
      </c>
      <c r="F90" s="26" t="n">
        <v>0.85</v>
      </c>
      <c r="G90" s="27" t="n">
        <f aca="false">ANALÍTICA!$H$63</f>
        <v>182.0644</v>
      </c>
      <c r="H90" s="27" t="n">
        <f aca="false">G90*F90</f>
        <v>154.75474</v>
      </c>
      <c r="I90" s="0"/>
      <c r="J90" s="28" t="n">
        <f aca="false">F90*(ANALÍTICA!$F$66+ANALÍTICA!$F$67)</f>
        <v>2.89</v>
      </c>
      <c r="K90" s="29" t="n">
        <f aca="false">J90/8</f>
        <v>0.36125</v>
      </c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</row>
    <row r="91" customFormat="false" ht="13.75" hidden="false" customHeight="false" outlineLevel="0" collapsed="false">
      <c r="A91" s="23" t="s">
        <v>112</v>
      </c>
      <c r="B91" s="24" t="s">
        <v>17</v>
      </c>
      <c r="C91" s="24" t="n">
        <v>4</v>
      </c>
      <c r="D91" s="25" t="s">
        <v>32</v>
      </c>
      <c r="E91" s="24" t="s">
        <v>19</v>
      </c>
      <c r="F91" s="26" t="n">
        <v>4.25</v>
      </c>
      <c r="G91" s="27" t="n">
        <f aca="false">ANALÍTICA!$H$73</f>
        <v>76.1174</v>
      </c>
      <c r="H91" s="27" t="n">
        <f aca="false">G91*F91</f>
        <v>323.49895</v>
      </c>
      <c r="I91" s="0"/>
      <c r="J91" s="28" t="n">
        <f aca="false">F91*(ANALÍTICA!$F$74)</f>
        <v>4.25</v>
      </c>
      <c r="K91" s="29" t="n">
        <f aca="false">J91/8</f>
        <v>0.53125</v>
      </c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</row>
    <row r="92" customFormat="false" ht="13.75" hidden="false" customHeight="false" outlineLevel="0" collapsed="false">
      <c r="A92" s="23" t="s">
        <v>113</v>
      </c>
      <c r="B92" s="24" t="s">
        <v>17</v>
      </c>
      <c r="C92" s="24" t="n">
        <v>6</v>
      </c>
      <c r="D92" s="25" t="s">
        <v>36</v>
      </c>
      <c r="E92" s="24" t="s">
        <v>37</v>
      </c>
      <c r="F92" s="26" t="n">
        <v>162.96</v>
      </c>
      <c r="G92" s="27" t="n">
        <f aca="false">ANALÍTICA!$H$87</f>
        <v>4.88115</v>
      </c>
      <c r="H92" s="27" t="n">
        <f aca="false">G92*F92</f>
        <v>795.432204</v>
      </c>
      <c r="I92" s="0"/>
      <c r="J92" s="28" t="n">
        <f aca="false">F92*ANALÍTICA!$F$89</f>
        <v>24.444</v>
      </c>
      <c r="K92" s="29" t="n">
        <f aca="false">J92/8</f>
        <v>3.0555</v>
      </c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</row>
    <row r="93" customFormat="false" ht="13.75" hidden="false" customHeight="false" outlineLevel="0" collapsed="false">
      <c r="A93" s="23" t="s">
        <v>114</v>
      </c>
      <c r="B93" s="24" t="s">
        <v>17</v>
      </c>
      <c r="C93" s="24" t="n">
        <v>7</v>
      </c>
      <c r="D93" s="25" t="s">
        <v>86</v>
      </c>
      <c r="E93" s="24" t="s">
        <v>37</v>
      </c>
      <c r="F93" s="26" t="n">
        <v>132</v>
      </c>
      <c r="G93" s="27" t="n">
        <f aca="false">ANALÍTICA!$H$95</f>
        <v>8.24881</v>
      </c>
      <c r="H93" s="27" t="n">
        <f aca="false">G93*F93</f>
        <v>1088.84292</v>
      </c>
      <c r="I93" s="0"/>
      <c r="J93" s="28" t="n">
        <f aca="false">F93*ANALÍTICA!$F$97</f>
        <v>33</v>
      </c>
      <c r="K93" s="29" t="n">
        <f aca="false">J93/8</f>
        <v>4.125</v>
      </c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</row>
    <row r="94" customFormat="false" ht="13.75" hidden="false" customHeight="false" outlineLevel="0" collapsed="false">
      <c r="A94" s="23" t="s">
        <v>115</v>
      </c>
      <c r="B94" s="24" t="s">
        <v>17</v>
      </c>
      <c r="C94" s="24" t="n">
        <v>8</v>
      </c>
      <c r="D94" s="25" t="s">
        <v>21</v>
      </c>
      <c r="E94" s="24" t="s">
        <v>22</v>
      </c>
      <c r="F94" s="26" t="n">
        <v>42</v>
      </c>
      <c r="G94" s="27" t="n">
        <f aca="false">ANALÍTICA!$H$103</f>
        <v>3.4616</v>
      </c>
      <c r="H94" s="27" t="n">
        <f aca="false">G94*F94</f>
        <v>145.3872</v>
      </c>
      <c r="I94" s="0"/>
      <c r="J94" s="28" t="n">
        <f aca="false">F94*ANALÍTICA!$F$105</f>
        <v>8.4</v>
      </c>
      <c r="K94" s="29" t="n">
        <f aca="false">J94/8</f>
        <v>1.05</v>
      </c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</row>
    <row r="95" customFormat="false" ht="13.75" hidden="false" customHeight="false" outlineLevel="0" collapsed="false">
      <c r="A95" s="23" t="s">
        <v>116</v>
      </c>
      <c r="B95" s="24" t="s">
        <v>17</v>
      </c>
      <c r="C95" s="24" t="n">
        <v>10</v>
      </c>
      <c r="D95" s="25" t="s">
        <v>42</v>
      </c>
      <c r="E95" s="24" t="s">
        <v>22</v>
      </c>
      <c r="F95" s="26" t="n">
        <v>4</v>
      </c>
      <c r="G95" s="27" t="n">
        <f aca="false">ANALÍTICA!$H$120</f>
        <v>116.626</v>
      </c>
      <c r="H95" s="27" t="n">
        <f aca="false">G95*F95</f>
        <v>466.504</v>
      </c>
      <c r="I95" s="0"/>
      <c r="J95" s="28" t="n">
        <f aca="false">F95*ANALÍTICA!$F$121</f>
        <v>16</v>
      </c>
      <c r="K95" s="29" t="n">
        <f aca="false">J95/8</f>
        <v>2</v>
      </c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</row>
    <row r="96" customFormat="false" ht="13.75" hidden="false" customHeight="false" outlineLevel="0" collapsed="false">
      <c r="A96" s="23" t="s">
        <v>117</v>
      </c>
      <c r="B96" s="24" t="s">
        <v>17</v>
      </c>
      <c r="C96" s="24" t="n">
        <v>11</v>
      </c>
      <c r="D96" s="25" t="s">
        <v>90</v>
      </c>
      <c r="E96" s="24" t="s">
        <v>22</v>
      </c>
      <c r="F96" s="26" t="n">
        <v>24</v>
      </c>
      <c r="G96" s="27" t="n">
        <f aca="false">ANALÍTICA!$H$129</f>
        <v>87.0115</v>
      </c>
      <c r="H96" s="27" t="n">
        <f aca="false">G96*F96</f>
        <v>2088.276</v>
      </c>
      <c r="I96" s="0"/>
      <c r="J96" s="28" t="n">
        <f aca="false">F96*ANALÍTICA!$F$131</f>
        <v>48</v>
      </c>
      <c r="K96" s="29" t="n">
        <f aca="false">J96/8</f>
        <v>6</v>
      </c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</row>
    <row r="97" customFormat="false" ht="12.8" hidden="false" customHeight="false" outlineLevel="0" collapsed="false">
      <c r="A97" s="31"/>
      <c r="B97" s="32"/>
      <c r="C97" s="32"/>
      <c r="D97" s="7"/>
      <c r="E97" s="32"/>
      <c r="F97" s="33"/>
      <c r="G97" s="34"/>
      <c r="H97" s="34"/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</row>
    <row r="98" customFormat="false" ht="12.8" hidden="false" customHeight="true" outlineLevel="0" collapsed="false">
      <c r="A98" s="16" t="s">
        <v>118</v>
      </c>
      <c r="B98" s="16"/>
      <c r="C98" s="16"/>
      <c r="D98" s="16"/>
      <c r="E98" s="16"/>
      <c r="F98" s="16"/>
      <c r="G98" s="16"/>
      <c r="H98" s="17" t="n">
        <f aca="false">H99+H105+H115+H124+H134</f>
        <v>59795.6381296</v>
      </c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</row>
    <row r="99" customFormat="false" ht="12.8" hidden="false" customHeight="false" outlineLevel="0" collapsed="false">
      <c r="A99" s="19" t="s">
        <v>119</v>
      </c>
      <c r="B99" s="8"/>
      <c r="C99" s="8"/>
      <c r="D99" s="20" t="s">
        <v>76</v>
      </c>
      <c r="E99" s="8"/>
      <c r="F99" s="21"/>
      <c r="G99" s="22"/>
      <c r="H99" s="22" t="n">
        <f aca="false">SUM(H100:H104)</f>
        <v>6028.731404</v>
      </c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</row>
    <row r="100" customFormat="false" ht="13.75" hidden="false" customHeight="false" outlineLevel="0" collapsed="false">
      <c r="A100" s="23" t="s">
        <v>120</v>
      </c>
      <c r="B100" s="24" t="s">
        <v>17</v>
      </c>
      <c r="C100" s="24" t="n">
        <v>1</v>
      </c>
      <c r="D100" s="25" t="s">
        <v>18</v>
      </c>
      <c r="E100" s="24" t="s">
        <v>19</v>
      </c>
      <c r="F100" s="26" t="n">
        <v>119.78</v>
      </c>
      <c r="G100" s="27" t="n">
        <f aca="false">ANALÍTICA!$H$47</f>
        <v>30.7498</v>
      </c>
      <c r="H100" s="27" t="n">
        <f aca="false">G100*F100</f>
        <v>3683.211044</v>
      </c>
      <c r="I100" s="0"/>
      <c r="J100" s="28" t="n">
        <f aca="false">F100*ANALÍTICA!$F$49</f>
        <v>95.824</v>
      </c>
      <c r="K100" s="29" t="n">
        <f aca="false">J100/8</f>
        <v>11.978</v>
      </c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</row>
    <row r="101" customFormat="false" ht="27.55" hidden="false" customHeight="false" outlineLevel="0" collapsed="false">
      <c r="A101" s="23" t="s">
        <v>121</v>
      </c>
      <c r="B101" s="24" t="s">
        <v>17</v>
      </c>
      <c r="C101" s="24" t="n">
        <v>3</v>
      </c>
      <c r="D101" s="25" t="s">
        <v>30</v>
      </c>
      <c r="E101" s="24" t="s">
        <v>19</v>
      </c>
      <c r="F101" s="26" t="n">
        <v>0.72</v>
      </c>
      <c r="G101" s="27" t="n">
        <f aca="false">ANALÍTICA!$H$63</f>
        <v>182.0644</v>
      </c>
      <c r="H101" s="27" t="n">
        <f aca="false">G101*F101</f>
        <v>131.086368</v>
      </c>
      <c r="I101" s="0"/>
      <c r="J101" s="28" t="n">
        <f aca="false">F101*(ANALÍTICA!$F$66+ANALÍTICA!$F$67)</f>
        <v>2.448</v>
      </c>
      <c r="K101" s="29" t="n">
        <f aca="false">J101/8</f>
        <v>0.306</v>
      </c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</row>
    <row r="102" customFormat="false" ht="13.75" hidden="false" customHeight="false" outlineLevel="0" collapsed="false">
      <c r="A102" s="23" t="s">
        <v>122</v>
      </c>
      <c r="B102" s="24" t="s">
        <v>17</v>
      </c>
      <c r="C102" s="24" t="n">
        <v>4</v>
      </c>
      <c r="D102" s="25" t="s">
        <v>32</v>
      </c>
      <c r="E102" s="24" t="s">
        <v>19</v>
      </c>
      <c r="F102" s="26" t="n">
        <v>3.08</v>
      </c>
      <c r="G102" s="27" t="n">
        <f aca="false">ANALÍTICA!$H$73</f>
        <v>76.1174</v>
      </c>
      <c r="H102" s="27" t="n">
        <f aca="false">G102*F102</f>
        <v>234.441592</v>
      </c>
      <c r="I102" s="0"/>
      <c r="J102" s="28" t="n">
        <f aca="false">F102*(ANALÍTICA!$F$74)</f>
        <v>3.08</v>
      </c>
      <c r="K102" s="29" t="n">
        <f aca="false">J102/8</f>
        <v>0.385</v>
      </c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</row>
    <row r="103" customFormat="false" ht="13.75" hidden="false" customHeight="false" outlineLevel="0" collapsed="false">
      <c r="A103" s="23" t="s">
        <v>123</v>
      </c>
      <c r="B103" s="24" t="s">
        <v>17</v>
      </c>
      <c r="C103" s="24" t="n">
        <v>8</v>
      </c>
      <c r="D103" s="25" t="s">
        <v>21</v>
      </c>
      <c r="E103" s="24" t="s">
        <v>22</v>
      </c>
      <c r="F103" s="26" t="n">
        <v>134</v>
      </c>
      <c r="G103" s="27" t="n">
        <f aca="false">ANALÍTICA!$H$103</f>
        <v>3.4616</v>
      </c>
      <c r="H103" s="27" t="n">
        <f aca="false">G103*F103</f>
        <v>463.8544</v>
      </c>
      <c r="I103" s="0"/>
      <c r="J103" s="28" t="n">
        <f aca="false">F103*ANALÍTICA!$F$105</f>
        <v>26.8</v>
      </c>
      <c r="K103" s="29" t="n">
        <f aca="false">J103/8</f>
        <v>3.35</v>
      </c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</row>
    <row r="104" customFormat="false" ht="13.75" hidden="false" customHeight="false" outlineLevel="0" collapsed="false">
      <c r="A104" s="23" t="s">
        <v>124</v>
      </c>
      <c r="B104" s="24" t="s">
        <v>17</v>
      </c>
      <c r="C104" s="24" t="n">
        <v>10</v>
      </c>
      <c r="D104" s="25" t="s">
        <v>42</v>
      </c>
      <c r="E104" s="24" t="s">
        <v>22</v>
      </c>
      <c r="F104" s="26" t="n">
        <v>13</v>
      </c>
      <c r="G104" s="27" t="n">
        <f aca="false">ANALÍTICA!$H$120</f>
        <v>116.626</v>
      </c>
      <c r="H104" s="27" t="n">
        <f aca="false">G104*F104</f>
        <v>1516.138</v>
      </c>
      <c r="I104" s="0"/>
      <c r="J104" s="28" t="n">
        <f aca="false">F104*ANALÍTICA!$F$121</f>
        <v>52</v>
      </c>
      <c r="K104" s="29" t="n">
        <f aca="false">J104/8</f>
        <v>6.5</v>
      </c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</row>
    <row r="105" customFormat="false" ht="12.8" hidden="false" customHeight="false" outlineLevel="0" collapsed="false">
      <c r="A105" s="19" t="s">
        <v>125</v>
      </c>
      <c r="B105" s="8"/>
      <c r="C105" s="8"/>
      <c r="D105" s="20" t="s">
        <v>25</v>
      </c>
      <c r="E105" s="8"/>
      <c r="F105" s="21"/>
      <c r="G105" s="22"/>
      <c r="H105" s="22" t="n">
        <f aca="false">SUM(H106:H114)</f>
        <v>18522.2858699</v>
      </c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</row>
    <row r="106" customFormat="false" ht="13.75" hidden="false" customHeight="false" outlineLevel="0" collapsed="false">
      <c r="A106" s="23" t="s">
        <v>126</v>
      </c>
      <c r="B106" s="24" t="s">
        <v>17</v>
      </c>
      <c r="C106" s="24" t="n">
        <v>1</v>
      </c>
      <c r="D106" s="25" t="s">
        <v>18</v>
      </c>
      <c r="E106" s="24" t="s">
        <v>19</v>
      </c>
      <c r="F106" s="26" t="n">
        <v>163.07</v>
      </c>
      <c r="G106" s="27" t="n">
        <f aca="false">ANALÍTICA!$H$47</f>
        <v>30.7498</v>
      </c>
      <c r="H106" s="27" t="n">
        <f aca="false">G106*F106</f>
        <v>5014.369886</v>
      </c>
      <c r="I106" s="0"/>
      <c r="J106" s="28" t="n">
        <f aca="false">F106*ANALÍTICA!$F$49</f>
        <v>130.456</v>
      </c>
      <c r="K106" s="29" t="n">
        <f aca="false">J106/8</f>
        <v>16.307</v>
      </c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</row>
    <row r="107" customFormat="false" ht="27.55" hidden="false" customHeight="false" outlineLevel="0" collapsed="false">
      <c r="A107" s="23" t="s">
        <v>127</v>
      </c>
      <c r="B107" s="24" t="s">
        <v>17</v>
      </c>
      <c r="C107" s="24" t="n">
        <v>2</v>
      </c>
      <c r="D107" s="25" t="s">
        <v>28</v>
      </c>
      <c r="E107" s="24" t="s">
        <v>19</v>
      </c>
      <c r="F107" s="26" t="n">
        <v>71.33</v>
      </c>
      <c r="G107" s="27" t="n">
        <f aca="false">ANALÍTICA!$H$56</f>
        <v>11.56243</v>
      </c>
      <c r="H107" s="27" t="n">
        <f aca="false">G107*F107</f>
        <v>824.7481319</v>
      </c>
      <c r="I107" s="0"/>
      <c r="J107" s="28" t="n">
        <f aca="false">F107*ANALÍTICA!$F$58</f>
        <v>21.399</v>
      </c>
      <c r="K107" s="29" t="n">
        <f aca="false">J107/8</f>
        <v>2.674875</v>
      </c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</row>
    <row r="108" customFormat="false" ht="27.55" hidden="false" customHeight="false" outlineLevel="0" collapsed="false">
      <c r="A108" s="23" t="s">
        <v>128</v>
      </c>
      <c r="B108" s="24" t="s">
        <v>17</v>
      </c>
      <c r="C108" s="24" t="n">
        <v>3</v>
      </c>
      <c r="D108" s="25" t="s">
        <v>30</v>
      </c>
      <c r="E108" s="24" t="s">
        <v>19</v>
      </c>
      <c r="F108" s="26" t="n">
        <v>3.16</v>
      </c>
      <c r="G108" s="27" t="n">
        <f aca="false">ANALÍTICA!$H$63</f>
        <v>182.0644</v>
      </c>
      <c r="H108" s="27" t="n">
        <f aca="false">G108*F108</f>
        <v>575.323504</v>
      </c>
      <c r="I108" s="0"/>
      <c r="J108" s="28" t="n">
        <f aca="false">F108*(ANALÍTICA!$F$66+ANALÍTICA!$F$67)</f>
        <v>10.744</v>
      </c>
      <c r="K108" s="29" t="n">
        <f aca="false">J108/8</f>
        <v>1.343</v>
      </c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</row>
    <row r="109" customFormat="false" ht="13.75" hidden="false" customHeight="false" outlineLevel="0" collapsed="false">
      <c r="A109" s="23" t="s">
        <v>129</v>
      </c>
      <c r="B109" s="24" t="s">
        <v>17</v>
      </c>
      <c r="C109" s="24" t="n">
        <v>5</v>
      </c>
      <c r="D109" s="25" t="s">
        <v>34</v>
      </c>
      <c r="E109" s="24" t="s">
        <v>19</v>
      </c>
      <c r="F109" s="26" t="n">
        <v>25.24</v>
      </c>
      <c r="G109" s="27" t="n">
        <f aca="false">ANALÍTICA!$H$81</f>
        <v>54.654</v>
      </c>
      <c r="H109" s="27" t="n">
        <f aca="false">G109*F109</f>
        <v>1379.46696</v>
      </c>
      <c r="I109" s="0"/>
      <c r="J109" s="28" t="n">
        <f aca="false">F109*(ANALÍTICA!$F$83+ANALÍTICA!$F$84)</f>
        <v>35.336</v>
      </c>
      <c r="K109" s="29" t="n">
        <f aca="false">J109/8</f>
        <v>4.417</v>
      </c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</row>
    <row r="110" customFormat="false" ht="13.75" hidden="false" customHeight="false" outlineLevel="0" collapsed="false">
      <c r="A110" s="23" t="s">
        <v>130</v>
      </c>
      <c r="B110" s="24" t="s">
        <v>17</v>
      </c>
      <c r="C110" s="24" t="n">
        <v>6</v>
      </c>
      <c r="D110" s="25" t="s">
        <v>36</v>
      </c>
      <c r="E110" s="24" t="s">
        <v>37</v>
      </c>
      <c r="F110" s="26" t="n">
        <v>336.7</v>
      </c>
      <c r="G110" s="27" t="n">
        <f aca="false">ANALÍTICA!$H$87</f>
        <v>4.88115</v>
      </c>
      <c r="H110" s="27" t="n">
        <f aca="false">G110*F110</f>
        <v>1643.483205</v>
      </c>
      <c r="I110" s="0"/>
      <c r="J110" s="28" t="n">
        <f aca="false">F110*ANALÍTICA!$F$89</f>
        <v>50.505</v>
      </c>
      <c r="K110" s="29" t="n">
        <f aca="false">J110/8</f>
        <v>6.313125</v>
      </c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</row>
    <row r="111" customFormat="false" ht="13.75" hidden="false" customHeight="false" outlineLevel="0" collapsed="false">
      <c r="A111" s="23" t="s">
        <v>131</v>
      </c>
      <c r="B111" s="24" t="s">
        <v>17</v>
      </c>
      <c r="C111" s="24" t="n">
        <v>7</v>
      </c>
      <c r="D111" s="25" t="s">
        <v>86</v>
      </c>
      <c r="E111" s="24" t="s">
        <v>37</v>
      </c>
      <c r="F111" s="26" t="n">
        <v>274.3</v>
      </c>
      <c r="G111" s="27" t="n">
        <f aca="false">ANALÍTICA!$H$95</f>
        <v>8.24881</v>
      </c>
      <c r="H111" s="27" t="n">
        <f aca="false">G111*F111</f>
        <v>2262.648583</v>
      </c>
      <c r="I111" s="0"/>
      <c r="J111" s="28" t="n">
        <f aca="false">F111*ANALÍTICA!$F$97</f>
        <v>68.575</v>
      </c>
      <c r="K111" s="29" t="n">
        <f aca="false">J111/8</f>
        <v>8.571875</v>
      </c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</row>
    <row r="112" customFormat="false" ht="13.75" hidden="false" customHeight="false" outlineLevel="0" collapsed="false">
      <c r="A112" s="23" t="s">
        <v>132</v>
      </c>
      <c r="B112" s="24" t="s">
        <v>17</v>
      </c>
      <c r="C112" s="24" t="n">
        <v>8</v>
      </c>
      <c r="D112" s="25" t="s">
        <v>21</v>
      </c>
      <c r="E112" s="24" t="s">
        <v>22</v>
      </c>
      <c r="F112" s="26" t="n">
        <v>91</v>
      </c>
      <c r="G112" s="27" t="n">
        <f aca="false">ANALÍTICA!$H$103</f>
        <v>3.4616</v>
      </c>
      <c r="H112" s="27" t="n">
        <f aca="false">G112*F112</f>
        <v>315.0056</v>
      </c>
      <c r="I112" s="0"/>
      <c r="J112" s="28" t="n">
        <f aca="false">F112*ANALÍTICA!$F$105</f>
        <v>18.2</v>
      </c>
      <c r="K112" s="29" t="n">
        <f aca="false">J112/8</f>
        <v>2.275</v>
      </c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</row>
    <row r="113" customFormat="false" ht="13.75" hidden="false" customHeight="false" outlineLevel="0" collapsed="false">
      <c r="A113" s="23" t="s">
        <v>133</v>
      </c>
      <c r="B113" s="24" t="s">
        <v>17</v>
      </c>
      <c r="C113" s="24" t="n">
        <v>10</v>
      </c>
      <c r="D113" s="25" t="s">
        <v>42</v>
      </c>
      <c r="E113" s="24" t="s">
        <v>22</v>
      </c>
      <c r="F113" s="26" t="n">
        <v>17</v>
      </c>
      <c r="G113" s="27" t="n">
        <f aca="false">ANALÍTICA!$H$120</f>
        <v>116.626</v>
      </c>
      <c r="H113" s="27" t="n">
        <f aca="false">G113*F113</f>
        <v>1982.642</v>
      </c>
      <c r="I113" s="0"/>
      <c r="J113" s="28" t="n">
        <f aca="false">F113*ANALÍTICA!$F$121</f>
        <v>68</v>
      </c>
      <c r="K113" s="29" t="n">
        <f aca="false">J113/8</f>
        <v>8.5</v>
      </c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</row>
    <row r="114" customFormat="false" ht="13.75" hidden="false" customHeight="false" outlineLevel="0" collapsed="false">
      <c r="A114" s="23" t="s">
        <v>134</v>
      </c>
      <c r="B114" s="24" t="s">
        <v>17</v>
      </c>
      <c r="C114" s="24" t="n">
        <v>11</v>
      </c>
      <c r="D114" s="25" t="s">
        <v>90</v>
      </c>
      <c r="E114" s="24" t="s">
        <v>22</v>
      </c>
      <c r="F114" s="26" t="n">
        <v>52</v>
      </c>
      <c r="G114" s="27" t="n">
        <f aca="false">ANALÍTICA!$H$129</f>
        <v>87.0115</v>
      </c>
      <c r="H114" s="27" t="n">
        <f aca="false">G114*F114</f>
        <v>4524.598</v>
      </c>
      <c r="I114" s="0"/>
      <c r="J114" s="28" t="n">
        <f aca="false">F114*ANALÍTICA!$F$131</f>
        <v>104</v>
      </c>
      <c r="K114" s="29" t="n">
        <f aca="false">J114/8</f>
        <v>13</v>
      </c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</row>
    <row r="115" customFormat="false" ht="12.8" hidden="false" customHeight="false" outlineLevel="0" collapsed="false">
      <c r="A115" s="19" t="s">
        <v>135</v>
      </c>
      <c r="B115" s="8"/>
      <c r="C115" s="8"/>
      <c r="D115" s="20" t="s">
        <v>44</v>
      </c>
      <c r="E115" s="8"/>
      <c r="F115" s="21"/>
      <c r="G115" s="22"/>
      <c r="H115" s="22" t="n">
        <f aca="false">SUM(H116:H123)</f>
        <v>7544.0609969</v>
      </c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</row>
    <row r="116" customFormat="false" ht="13.75" hidden="false" customHeight="false" outlineLevel="0" collapsed="false">
      <c r="A116" s="23" t="s">
        <v>136</v>
      </c>
      <c r="B116" s="24" t="s">
        <v>17</v>
      </c>
      <c r="C116" s="24" t="n">
        <v>1</v>
      </c>
      <c r="D116" s="25" t="s">
        <v>18</v>
      </c>
      <c r="E116" s="24" t="s">
        <v>19</v>
      </c>
      <c r="F116" s="26" t="n">
        <v>77.91</v>
      </c>
      <c r="G116" s="27" t="n">
        <f aca="false">ANALÍTICA!$H$47</f>
        <v>30.7498</v>
      </c>
      <c r="H116" s="27" t="n">
        <f aca="false">G116*F116</f>
        <v>2395.716918</v>
      </c>
      <c r="I116" s="0"/>
      <c r="J116" s="28" t="n">
        <f aca="false">F116*ANALÍTICA!$F$49</f>
        <v>62.328</v>
      </c>
      <c r="K116" s="29" t="n">
        <f aca="false">J116/8</f>
        <v>7.791</v>
      </c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</row>
    <row r="117" customFormat="false" ht="27.55" hidden="false" customHeight="false" outlineLevel="0" collapsed="false">
      <c r="A117" s="23" t="s">
        <v>137</v>
      </c>
      <c r="B117" s="24" t="s">
        <v>17</v>
      </c>
      <c r="C117" s="24" t="n">
        <v>2</v>
      </c>
      <c r="D117" s="25" t="s">
        <v>28</v>
      </c>
      <c r="E117" s="24" t="s">
        <v>19</v>
      </c>
      <c r="F117" s="26" t="n">
        <v>35.43</v>
      </c>
      <c r="G117" s="27" t="n">
        <f aca="false">ANALÍTICA!$H$56</f>
        <v>11.56243</v>
      </c>
      <c r="H117" s="27" t="n">
        <f aca="false">G117*F117</f>
        <v>409.6568949</v>
      </c>
      <c r="I117" s="0"/>
      <c r="J117" s="28" t="n">
        <f aca="false">F117*ANALÍTICA!$F$58</f>
        <v>10.629</v>
      </c>
      <c r="K117" s="29" t="n">
        <f aca="false">J117/8</f>
        <v>1.328625</v>
      </c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</row>
    <row r="118" customFormat="false" ht="13.75" hidden="false" customHeight="false" outlineLevel="0" collapsed="false">
      <c r="A118" s="23" t="s">
        <v>138</v>
      </c>
      <c r="B118" s="24" t="s">
        <v>17</v>
      </c>
      <c r="C118" s="24" t="n">
        <v>5</v>
      </c>
      <c r="D118" s="25" t="s">
        <v>34</v>
      </c>
      <c r="E118" s="24" t="s">
        <v>19</v>
      </c>
      <c r="F118" s="26" t="n">
        <v>7.09</v>
      </c>
      <c r="G118" s="27" t="n">
        <f aca="false">ANALÍTICA!$H$81</f>
        <v>54.654</v>
      </c>
      <c r="H118" s="27" t="n">
        <f aca="false">G118*F118</f>
        <v>387.49686</v>
      </c>
      <c r="I118" s="0"/>
      <c r="J118" s="28" t="n">
        <f aca="false">F118*(ANALÍTICA!$F$83+ANALÍTICA!$F$84)</f>
        <v>9.926</v>
      </c>
      <c r="K118" s="29" t="n">
        <f aca="false">J118/8</f>
        <v>1.24075</v>
      </c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</row>
    <row r="119" customFormat="false" ht="13.75" hidden="false" customHeight="false" outlineLevel="0" collapsed="false">
      <c r="A119" s="23" t="s">
        <v>139</v>
      </c>
      <c r="B119" s="24" t="s">
        <v>17</v>
      </c>
      <c r="C119" s="24" t="n">
        <v>6</v>
      </c>
      <c r="D119" s="25" t="s">
        <v>36</v>
      </c>
      <c r="E119" s="24" t="s">
        <v>37</v>
      </c>
      <c r="F119" s="26" t="n">
        <v>162.96</v>
      </c>
      <c r="G119" s="27" t="n">
        <f aca="false">ANALÍTICA!$H$87</f>
        <v>4.88115</v>
      </c>
      <c r="H119" s="27" t="n">
        <f aca="false">G119*F119</f>
        <v>795.432204</v>
      </c>
      <c r="I119" s="0"/>
      <c r="J119" s="28" t="n">
        <f aca="false">F119*ANALÍTICA!$F$89</f>
        <v>24.444</v>
      </c>
      <c r="K119" s="29" t="n">
        <f aca="false">J119/8</f>
        <v>3.0555</v>
      </c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</row>
    <row r="120" customFormat="false" ht="13.75" hidden="false" customHeight="false" outlineLevel="0" collapsed="false">
      <c r="A120" s="23" t="s">
        <v>140</v>
      </c>
      <c r="B120" s="24" t="s">
        <v>17</v>
      </c>
      <c r="C120" s="24" t="n">
        <v>7</v>
      </c>
      <c r="D120" s="25" t="s">
        <v>86</v>
      </c>
      <c r="E120" s="24" t="s">
        <v>37</v>
      </c>
      <c r="F120" s="26" t="n">
        <v>132</v>
      </c>
      <c r="G120" s="27" t="n">
        <f aca="false">ANALÍTICA!$H$95</f>
        <v>8.24881</v>
      </c>
      <c r="H120" s="27" t="n">
        <f aca="false">G120*F120</f>
        <v>1088.84292</v>
      </c>
      <c r="I120" s="0"/>
      <c r="J120" s="28" t="n">
        <f aca="false">F120*ANALÍTICA!$F$97</f>
        <v>33</v>
      </c>
      <c r="K120" s="29" t="n">
        <f aca="false">J120/8</f>
        <v>4.125</v>
      </c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</row>
    <row r="121" customFormat="false" ht="13.75" hidden="false" customHeight="false" outlineLevel="0" collapsed="false">
      <c r="A121" s="23" t="s">
        <v>141</v>
      </c>
      <c r="B121" s="24" t="s">
        <v>17</v>
      </c>
      <c r="C121" s="24" t="n">
        <v>8</v>
      </c>
      <c r="D121" s="25" t="s">
        <v>21</v>
      </c>
      <c r="E121" s="24" t="s">
        <v>22</v>
      </c>
      <c r="F121" s="26" t="n">
        <v>42</v>
      </c>
      <c r="G121" s="27" t="n">
        <f aca="false">ANALÍTICA!$H$103</f>
        <v>3.4616</v>
      </c>
      <c r="H121" s="27" t="n">
        <f aca="false">G121*F121</f>
        <v>145.3872</v>
      </c>
      <c r="I121" s="0"/>
      <c r="J121" s="28" t="n">
        <f aca="false">F121*ANALÍTICA!$F$105</f>
        <v>8.4</v>
      </c>
      <c r="K121" s="29" t="n">
        <f aca="false">J121/8</f>
        <v>1.05</v>
      </c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</row>
    <row r="122" customFormat="false" ht="13.75" hidden="false" customHeight="false" outlineLevel="0" collapsed="false">
      <c r="A122" s="23" t="s">
        <v>142</v>
      </c>
      <c r="B122" s="24" t="s">
        <v>17</v>
      </c>
      <c r="C122" s="24" t="n">
        <v>10</v>
      </c>
      <c r="D122" s="25" t="s">
        <v>42</v>
      </c>
      <c r="E122" s="24" t="s">
        <v>22</v>
      </c>
      <c r="F122" s="26" t="n">
        <v>2</v>
      </c>
      <c r="G122" s="27" t="n">
        <f aca="false">ANALÍTICA!$H$120</f>
        <v>116.626</v>
      </c>
      <c r="H122" s="27" t="n">
        <f aca="false">G122*F122</f>
        <v>233.252</v>
      </c>
      <c r="I122" s="0"/>
      <c r="J122" s="28" t="n">
        <f aca="false">F122*ANALÍTICA!$F$121</f>
        <v>8</v>
      </c>
      <c r="K122" s="29" t="n">
        <f aca="false">J122/8</f>
        <v>1</v>
      </c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</row>
    <row r="123" customFormat="false" ht="13.75" hidden="false" customHeight="false" outlineLevel="0" collapsed="false">
      <c r="A123" s="23" t="s">
        <v>143</v>
      </c>
      <c r="B123" s="24" t="s">
        <v>17</v>
      </c>
      <c r="C123" s="24" t="n">
        <v>11</v>
      </c>
      <c r="D123" s="25" t="s">
        <v>90</v>
      </c>
      <c r="E123" s="24" t="s">
        <v>22</v>
      </c>
      <c r="F123" s="26" t="n">
        <v>24</v>
      </c>
      <c r="G123" s="27" t="n">
        <f aca="false">ANALÍTICA!$H$129</f>
        <v>87.0115</v>
      </c>
      <c r="H123" s="27" t="n">
        <f aca="false">G123*F123</f>
        <v>2088.276</v>
      </c>
      <c r="I123" s="0"/>
      <c r="J123" s="28" t="n">
        <f aca="false">F123*ANALÍTICA!$F$131</f>
        <v>48</v>
      </c>
      <c r="K123" s="29" t="n">
        <f aca="false">J123/8</f>
        <v>6</v>
      </c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</row>
    <row r="124" customFormat="false" ht="12.8" hidden="false" customHeight="false" outlineLevel="0" collapsed="false">
      <c r="A124" s="19" t="s">
        <v>144</v>
      </c>
      <c r="B124" s="8"/>
      <c r="C124" s="8"/>
      <c r="D124" s="20" t="s">
        <v>54</v>
      </c>
      <c r="E124" s="8"/>
      <c r="F124" s="21"/>
      <c r="G124" s="22"/>
      <c r="H124" s="22" t="n">
        <f aca="false">SUM(H125:H133)</f>
        <v>18792.8401299</v>
      </c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</row>
    <row r="125" customFormat="false" ht="13.75" hidden="false" customHeight="false" outlineLevel="0" collapsed="false">
      <c r="A125" s="23" t="s">
        <v>145</v>
      </c>
      <c r="B125" s="24" t="s">
        <v>17</v>
      </c>
      <c r="C125" s="24" t="n">
        <v>1</v>
      </c>
      <c r="D125" s="25" t="s">
        <v>18</v>
      </c>
      <c r="E125" s="24" t="s">
        <v>19</v>
      </c>
      <c r="F125" s="26" t="n">
        <v>163.07</v>
      </c>
      <c r="G125" s="27" t="n">
        <f aca="false">ANALÍTICA!$H$47</f>
        <v>30.7498</v>
      </c>
      <c r="H125" s="27" t="n">
        <f aca="false">G125*F125</f>
        <v>5014.369886</v>
      </c>
      <c r="I125" s="0"/>
      <c r="J125" s="28" t="n">
        <f aca="false">F125*ANALÍTICA!$F$49</f>
        <v>130.456</v>
      </c>
      <c r="K125" s="29" t="n">
        <f aca="false">J125/8</f>
        <v>16.307</v>
      </c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</row>
    <row r="126" customFormat="false" ht="27.55" hidden="false" customHeight="false" outlineLevel="0" collapsed="false">
      <c r="A126" s="23" t="s">
        <v>146</v>
      </c>
      <c r="B126" s="24" t="s">
        <v>17</v>
      </c>
      <c r="C126" s="24" t="n">
        <v>2</v>
      </c>
      <c r="D126" s="25" t="s">
        <v>28</v>
      </c>
      <c r="E126" s="24" t="s">
        <v>19</v>
      </c>
      <c r="F126" s="26" t="n">
        <v>71.33</v>
      </c>
      <c r="G126" s="27" t="n">
        <f aca="false">ANALÍTICA!$H$56</f>
        <v>11.56243</v>
      </c>
      <c r="H126" s="27" t="n">
        <f aca="false">G126*F126</f>
        <v>824.7481319</v>
      </c>
      <c r="I126" s="0"/>
      <c r="J126" s="28" t="n">
        <f aca="false">F126*ANALÍTICA!$F$58</f>
        <v>21.399</v>
      </c>
      <c r="K126" s="29" t="n">
        <f aca="false">J126/8</f>
        <v>2.674875</v>
      </c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</row>
    <row r="127" customFormat="false" ht="13.75" hidden="false" customHeight="false" outlineLevel="0" collapsed="false">
      <c r="A127" s="23" t="s">
        <v>147</v>
      </c>
      <c r="B127" s="24" t="s">
        <v>17</v>
      </c>
      <c r="C127" s="24" t="n">
        <v>5</v>
      </c>
      <c r="D127" s="25" t="s">
        <v>34</v>
      </c>
      <c r="E127" s="24" t="s">
        <v>19</v>
      </c>
      <c r="F127" s="26" t="n">
        <v>23.05</v>
      </c>
      <c r="G127" s="27" t="n">
        <f aca="false">ANALÍTICA!$H$81</f>
        <v>54.654</v>
      </c>
      <c r="H127" s="27" t="n">
        <f aca="false">G127*F127</f>
        <v>1259.7747</v>
      </c>
      <c r="I127" s="0"/>
      <c r="J127" s="28" t="n">
        <f aca="false">F127*(ANALÍTICA!$F$83+ANALÍTICA!$F$84)</f>
        <v>32.27</v>
      </c>
      <c r="K127" s="29" t="n">
        <f aca="false">J127/8</f>
        <v>4.03375</v>
      </c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</row>
    <row r="128" customFormat="false" ht="13.75" hidden="false" customHeight="false" outlineLevel="0" collapsed="false">
      <c r="A128" s="23" t="s">
        <v>148</v>
      </c>
      <c r="B128" s="24" t="s">
        <v>17</v>
      </c>
      <c r="C128" s="24" t="n">
        <v>6</v>
      </c>
      <c r="D128" s="25" t="s">
        <v>36</v>
      </c>
      <c r="E128" s="24" t="s">
        <v>37</v>
      </c>
      <c r="F128" s="26" t="n">
        <v>336.7</v>
      </c>
      <c r="G128" s="27" t="n">
        <f aca="false">ANALÍTICA!$H$87</f>
        <v>4.88115</v>
      </c>
      <c r="H128" s="27" t="n">
        <f aca="false">G128*F128</f>
        <v>1643.483205</v>
      </c>
      <c r="I128" s="0"/>
      <c r="J128" s="28" t="n">
        <f aca="false">F128*ANALÍTICA!$F$89</f>
        <v>50.505</v>
      </c>
      <c r="K128" s="29" t="n">
        <f aca="false">J128/8</f>
        <v>6.313125</v>
      </c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</row>
    <row r="129" customFormat="false" ht="13.75" hidden="false" customHeight="false" outlineLevel="0" collapsed="false">
      <c r="A129" s="23" t="s">
        <v>149</v>
      </c>
      <c r="B129" s="24" t="s">
        <v>17</v>
      </c>
      <c r="C129" s="24" t="n">
        <v>7</v>
      </c>
      <c r="D129" s="25" t="s">
        <v>86</v>
      </c>
      <c r="E129" s="24" t="s">
        <v>37</v>
      </c>
      <c r="F129" s="26" t="n">
        <v>274.3</v>
      </c>
      <c r="G129" s="27" t="n">
        <f aca="false">ANALÍTICA!$H$95</f>
        <v>8.24881</v>
      </c>
      <c r="H129" s="27" t="n">
        <f aca="false">G129*F129</f>
        <v>2262.648583</v>
      </c>
      <c r="I129" s="0"/>
      <c r="J129" s="28" t="n">
        <f aca="false">F129*ANALÍTICA!$F$97</f>
        <v>68.575</v>
      </c>
      <c r="K129" s="29" t="n">
        <f aca="false">J129/8</f>
        <v>8.571875</v>
      </c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</row>
    <row r="130" customFormat="false" ht="13.75" hidden="false" customHeight="false" outlineLevel="0" collapsed="false">
      <c r="A130" s="23" t="s">
        <v>150</v>
      </c>
      <c r="B130" s="24" t="s">
        <v>17</v>
      </c>
      <c r="C130" s="24" t="n">
        <v>8</v>
      </c>
      <c r="D130" s="25" t="s">
        <v>21</v>
      </c>
      <c r="E130" s="24" t="s">
        <v>22</v>
      </c>
      <c r="F130" s="26" t="n">
        <v>91</v>
      </c>
      <c r="G130" s="27" t="n">
        <f aca="false">ANALÍTICA!$H$103</f>
        <v>3.4616</v>
      </c>
      <c r="H130" s="27" t="n">
        <f aca="false">G130*F130</f>
        <v>315.0056</v>
      </c>
      <c r="I130" s="0"/>
      <c r="J130" s="28" t="n">
        <f aca="false">F130*ANALÍTICA!$F$105</f>
        <v>18.2</v>
      </c>
      <c r="K130" s="29" t="n">
        <f aca="false">J130/8</f>
        <v>2.275</v>
      </c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</row>
    <row r="131" customFormat="false" ht="27.55" hidden="false" customHeight="false" outlineLevel="0" collapsed="false">
      <c r="A131" s="23" t="s">
        <v>151</v>
      </c>
      <c r="B131" s="24" t="s">
        <v>17</v>
      </c>
      <c r="C131" s="24" t="n">
        <v>9</v>
      </c>
      <c r="D131" s="25" t="s">
        <v>40</v>
      </c>
      <c r="E131" s="24" t="s">
        <v>22</v>
      </c>
      <c r="F131" s="26" t="n">
        <v>2</v>
      </c>
      <c r="G131" s="27" t="n">
        <f aca="false">ANALÍTICA!$H$110</f>
        <v>249.533012</v>
      </c>
      <c r="H131" s="27" t="n">
        <f aca="false">G131*F131</f>
        <v>499.066024</v>
      </c>
      <c r="I131" s="0"/>
      <c r="J131" s="28" t="n">
        <f aca="false">F131*(ANALÍTICA!$F$111+ANALÍTICA!$F$112)</f>
        <v>16</v>
      </c>
      <c r="K131" s="29" t="n">
        <f aca="false">J131/8</f>
        <v>2</v>
      </c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</row>
    <row r="132" customFormat="false" ht="13.75" hidden="false" customHeight="false" outlineLevel="0" collapsed="false">
      <c r="A132" s="23" t="s">
        <v>152</v>
      </c>
      <c r="B132" s="24" t="s">
        <v>17</v>
      </c>
      <c r="C132" s="24" t="n">
        <v>10</v>
      </c>
      <c r="D132" s="25" t="s">
        <v>42</v>
      </c>
      <c r="E132" s="24" t="s">
        <v>22</v>
      </c>
      <c r="F132" s="26" t="n">
        <v>21</v>
      </c>
      <c r="G132" s="27" t="n">
        <f aca="false">ANALÍTICA!$H$120</f>
        <v>116.626</v>
      </c>
      <c r="H132" s="27" t="n">
        <f aca="false">G132*F132</f>
        <v>2449.146</v>
      </c>
      <c r="I132" s="0"/>
      <c r="J132" s="28" t="n">
        <f aca="false">F132*ANALÍTICA!$F$121</f>
        <v>84</v>
      </c>
      <c r="K132" s="29" t="n">
        <f aca="false">J132/8</f>
        <v>10.5</v>
      </c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</row>
    <row r="133" customFormat="false" ht="13.75" hidden="false" customHeight="false" outlineLevel="0" collapsed="false">
      <c r="A133" s="23" t="s">
        <v>153</v>
      </c>
      <c r="B133" s="24" t="s">
        <v>17</v>
      </c>
      <c r="C133" s="24" t="n">
        <v>11</v>
      </c>
      <c r="D133" s="25" t="s">
        <v>90</v>
      </c>
      <c r="E133" s="24" t="s">
        <v>22</v>
      </c>
      <c r="F133" s="26" t="n">
        <v>52</v>
      </c>
      <c r="G133" s="27" t="n">
        <f aca="false">ANALÍTICA!$H$129</f>
        <v>87.0115</v>
      </c>
      <c r="H133" s="27" t="n">
        <f aca="false">G133*F133</f>
        <v>4524.598</v>
      </c>
      <c r="I133" s="0"/>
      <c r="J133" s="28" t="n">
        <f aca="false">F133*ANALÍTICA!$F$131</f>
        <v>104</v>
      </c>
      <c r="K133" s="29" t="n">
        <f aca="false">J133/8</f>
        <v>13</v>
      </c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</row>
    <row r="134" customFormat="false" ht="12.8" hidden="false" customHeight="false" outlineLevel="0" collapsed="false">
      <c r="A134" s="19" t="s">
        <v>154</v>
      </c>
      <c r="B134" s="8"/>
      <c r="C134" s="8"/>
      <c r="D134" s="20" t="s">
        <v>65</v>
      </c>
      <c r="E134" s="8"/>
      <c r="F134" s="21"/>
      <c r="G134" s="22"/>
      <c r="H134" s="22" t="n">
        <f aca="false">SUM(H135:H143)</f>
        <v>8907.7197289</v>
      </c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</row>
    <row r="135" customFormat="false" ht="13.75" hidden="false" customHeight="false" outlineLevel="0" collapsed="false">
      <c r="A135" s="23" t="s">
        <v>155</v>
      </c>
      <c r="B135" s="24" t="s">
        <v>17</v>
      </c>
      <c r="C135" s="24" t="n">
        <v>1</v>
      </c>
      <c r="D135" s="25" t="s">
        <v>18</v>
      </c>
      <c r="E135" s="24" t="s">
        <v>19</v>
      </c>
      <c r="F135" s="26" t="n">
        <v>77.91</v>
      </c>
      <c r="G135" s="27" t="n">
        <f aca="false">ANALÍTICA!$H$47</f>
        <v>30.7498</v>
      </c>
      <c r="H135" s="27" t="n">
        <f aca="false">G135*F135</f>
        <v>2395.716918</v>
      </c>
      <c r="I135" s="0"/>
      <c r="J135" s="28" t="n">
        <f aca="false">F135*ANALÍTICA!$F$49</f>
        <v>62.328</v>
      </c>
      <c r="K135" s="29" t="n">
        <f aca="false">J135/8</f>
        <v>7.791</v>
      </c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</row>
    <row r="136" customFormat="false" ht="27.55" hidden="false" customHeight="false" outlineLevel="0" collapsed="false">
      <c r="A136" s="23" t="s">
        <v>156</v>
      </c>
      <c r="B136" s="24" t="s">
        <v>17</v>
      </c>
      <c r="C136" s="24" t="n">
        <v>2</v>
      </c>
      <c r="D136" s="25" t="s">
        <v>28</v>
      </c>
      <c r="E136" s="24" t="s">
        <v>19</v>
      </c>
      <c r="F136" s="26" t="n">
        <v>35.43</v>
      </c>
      <c r="G136" s="27" t="n">
        <f aca="false">ANALÍTICA!$H$56</f>
        <v>11.56243</v>
      </c>
      <c r="H136" s="27" t="n">
        <f aca="false">G136*F136</f>
        <v>409.6568949</v>
      </c>
      <c r="I136" s="0"/>
      <c r="J136" s="28" t="n">
        <f aca="false">F136*ANALÍTICA!$F$58</f>
        <v>10.629</v>
      </c>
      <c r="K136" s="29" t="n">
        <f aca="false">J136/8</f>
        <v>1.328625</v>
      </c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</row>
    <row r="137" customFormat="false" ht="13.75" hidden="false" customHeight="false" outlineLevel="0" collapsed="false">
      <c r="A137" s="23" t="s">
        <v>157</v>
      </c>
      <c r="B137" s="24" t="s">
        <v>17</v>
      </c>
      <c r="C137" s="24" t="n">
        <v>5</v>
      </c>
      <c r="D137" s="25" t="s">
        <v>34</v>
      </c>
      <c r="E137" s="24" t="s">
        <v>19</v>
      </c>
      <c r="F137" s="26" t="n">
        <v>8.27</v>
      </c>
      <c r="G137" s="27" t="n">
        <f aca="false">ANALÍTICA!$H$81</f>
        <v>54.654</v>
      </c>
      <c r="H137" s="27" t="n">
        <f aca="false">G137*F137</f>
        <v>451.98858</v>
      </c>
      <c r="I137" s="0"/>
      <c r="J137" s="28" t="n">
        <f aca="false">F137*(ANALÍTICA!$F$83+ANALÍTICA!$F$84)</f>
        <v>11.578</v>
      </c>
      <c r="K137" s="29" t="n">
        <f aca="false">J137/8</f>
        <v>1.44725</v>
      </c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</row>
    <row r="138" customFormat="false" ht="13.75" hidden="false" customHeight="false" outlineLevel="0" collapsed="false">
      <c r="A138" s="23" t="s">
        <v>158</v>
      </c>
      <c r="B138" s="24" t="s">
        <v>17</v>
      </c>
      <c r="C138" s="24" t="n">
        <v>6</v>
      </c>
      <c r="D138" s="25" t="s">
        <v>36</v>
      </c>
      <c r="E138" s="24" t="s">
        <v>37</v>
      </c>
      <c r="F138" s="26" t="n">
        <v>162.96</v>
      </c>
      <c r="G138" s="27" t="n">
        <f aca="false">ANALÍTICA!$H$87</f>
        <v>4.88115</v>
      </c>
      <c r="H138" s="27" t="n">
        <f aca="false">G138*F138</f>
        <v>795.432204</v>
      </c>
      <c r="I138" s="0"/>
      <c r="J138" s="28" t="n">
        <f aca="false">F138*ANALÍTICA!$F$89</f>
        <v>24.444</v>
      </c>
      <c r="K138" s="29" t="n">
        <f aca="false">J138/8</f>
        <v>3.0555</v>
      </c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</row>
    <row r="139" customFormat="false" ht="13.75" hidden="false" customHeight="false" outlineLevel="0" collapsed="false">
      <c r="A139" s="23" t="s">
        <v>159</v>
      </c>
      <c r="B139" s="24" t="s">
        <v>17</v>
      </c>
      <c r="C139" s="24" t="n">
        <v>7</v>
      </c>
      <c r="D139" s="25" t="s">
        <v>86</v>
      </c>
      <c r="E139" s="24" t="s">
        <v>37</v>
      </c>
      <c r="F139" s="26" t="n">
        <v>132</v>
      </c>
      <c r="G139" s="27" t="n">
        <f aca="false">ANALÍTICA!$H$95</f>
        <v>8.24881</v>
      </c>
      <c r="H139" s="27" t="n">
        <f aca="false">G139*F139</f>
        <v>1088.84292</v>
      </c>
      <c r="I139" s="0"/>
      <c r="J139" s="28" t="n">
        <f aca="false">F139*ANALÍTICA!$F$97</f>
        <v>33</v>
      </c>
      <c r="K139" s="29" t="n">
        <f aca="false">J139/8</f>
        <v>4.125</v>
      </c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</row>
    <row r="140" customFormat="false" ht="13.75" hidden="false" customHeight="false" outlineLevel="0" collapsed="false">
      <c r="A140" s="23" t="s">
        <v>160</v>
      </c>
      <c r="B140" s="24" t="s">
        <v>17</v>
      </c>
      <c r="C140" s="24" t="n">
        <v>8</v>
      </c>
      <c r="D140" s="25" t="s">
        <v>21</v>
      </c>
      <c r="E140" s="24" t="s">
        <v>22</v>
      </c>
      <c r="F140" s="26" t="n">
        <v>42</v>
      </c>
      <c r="G140" s="27" t="n">
        <f aca="false">ANALÍTICA!$H$103</f>
        <v>3.4616</v>
      </c>
      <c r="H140" s="27" t="n">
        <f aca="false">G140*F140</f>
        <v>145.3872</v>
      </c>
      <c r="I140" s="0"/>
      <c r="J140" s="28" t="n">
        <f aca="false">F140*ANALÍTICA!$F$105</f>
        <v>8.4</v>
      </c>
      <c r="K140" s="29" t="n">
        <f aca="false">J140/8</f>
        <v>1.05</v>
      </c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</row>
    <row r="141" customFormat="false" ht="27.55" hidden="false" customHeight="false" outlineLevel="0" collapsed="false">
      <c r="A141" s="23" t="s">
        <v>161</v>
      </c>
      <c r="B141" s="24" t="s">
        <v>17</v>
      </c>
      <c r="C141" s="24" t="n">
        <v>9</v>
      </c>
      <c r="D141" s="25" t="s">
        <v>40</v>
      </c>
      <c r="E141" s="24" t="s">
        <v>22</v>
      </c>
      <c r="F141" s="26" t="n">
        <v>1</v>
      </c>
      <c r="G141" s="27" t="n">
        <f aca="false">ANALÍTICA!$H$110</f>
        <v>249.533012</v>
      </c>
      <c r="H141" s="27" t="n">
        <f aca="false">G141*F141</f>
        <v>249.533012</v>
      </c>
      <c r="I141" s="0"/>
      <c r="J141" s="28" t="n">
        <f aca="false">F141*(ANALÍTICA!$F$111+ANALÍTICA!$F$112)</f>
        <v>8</v>
      </c>
      <c r="K141" s="29" t="n">
        <f aca="false">J141/8</f>
        <v>1</v>
      </c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</row>
    <row r="142" customFormat="false" ht="13.75" hidden="false" customHeight="false" outlineLevel="0" collapsed="false">
      <c r="A142" s="23" t="s">
        <v>162</v>
      </c>
      <c r="B142" s="24" t="s">
        <v>17</v>
      </c>
      <c r="C142" s="24" t="n">
        <v>10</v>
      </c>
      <c r="D142" s="25" t="s">
        <v>42</v>
      </c>
      <c r="E142" s="24" t="s">
        <v>22</v>
      </c>
      <c r="F142" s="26" t="n">
        <v>11</v>
      </c>
      <c r="G142" s="27" t="n">
        <f aca="false">ANALÍTICA!$H$120</f>
        <v>116.626</v>
      </c>
      <c r="H142" s="27" t="n">
        <f aca="false">G142*F142</f>
        <v>1282.886</v>
      </c>
      <c r="I142" s="0"/>
      <c r="J142" s="28" t="n">
        <f aca="false">F142*ANALÍTICA!$F$121</f>
        <v>44</v>
      </c>
      <c r="K142" s="29" t="n">
        <f aca="false">J142/8</f>
        <v>5.5</v>
      </c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</row>
    <row r="143" customFormat="false" ht="13.75" hidden="false" customHeight="false" outlineLevel="0" collapsed="false">
      <c r="A143" s="23" t="s">
        <v>163</v>
      </c>
      <c r="B143" s="24" t="s">
        <v>17</v>
      </c>
      <c r="C143" s="24" t="n">
        <v>11</v>
      </c>
      <c r="D143" s="25" t="s">
        <v>90</v>
      </c>
      <c r="E143" s="24" t="s">
        <v>22</v>
      </c>
      <c r="F143" s="26" t="n">
        <v>24</v>
      </c>
      <c r="G143" s="27" t="n">
        <f aca="false">ANALÍTICA!$H$129</f>
        <v>87.0115</v>
      </c>
      <c r="H143" s="27" t="n">
        <f aca="false">G143*F143</f>
        <v>2088.276</v>
      </c>
      <c r="I143" s="0"/>
      <c r="J143" s="28" t="n">
        <f aca="false">F143*ANALÍTICA!$F$131</f>
        <v>48</v>
      </c>
      <c r="K143" s="29" t="n">
        <f aca="false">J143/8</f>
        <v>6</v>
      </c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</row>
    <row r="144" customFormat="false" ht="12.8" hidden="false" customHeight="false" outlineLevel="0" collapsed="false">
      <c r="A144" s="23"/>
      <c r="B144" s="24"/>
      <c r="C144" s="24"/>
      <c r="D144" s="25"/>
      <c r="E144" s="24"/>
      <c r="F144" s="26"/>
      <c r="G144" s="27"/>
      <c r="H144" s="27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</row>
    <row r="145" customFormat="false" ht="12.8" hidden="false" customHeight="true" outlineLevel="0" collapsed="false">
      <c r="A145" s="16" t="s">
        <v>164</v>
      </c>
      <c r="B145" s="16"/>
      <c r="C145" s="16"/>
      <c r="D145" s="16"/>
      <c r="E145" s="16"/>
      <c r="F145" s="16"/>
      <c r="G145" s="16"/>
      <c r="H145" s="17" t="n">
        <f aca="false">H146+H151+H160+H170+H181</f>
        <v>58191.8577156</v>
      </c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</row>
    <row r="146" customFormat="false" ht="12.8" hidden="false" customHeight="false" outlineLevel="0" collapsed="false">
      <c r="A146" s="19" t="s">
        <v>165</v>
      </c>
      <c r="B146" s="8"/>
      <c r="C146" s="8"/>
      <c r="D146" s="20" t="s">
        <v>76</v>
      </c>
      <c r="E146" s="8"/>
      <c r="F146" s="21"/>
      <c r="G146" s="22"/>
      <c r="H146" s="22" t="n">
        <f aca="false">SUM(H147:H150)</f>
        <v>3836.18187</v>
      </c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</row>
    <row r="147" customFormat="false" ht="13.75" hidden="false" customHeight="false" outlineLevel="0" collapsed="false">
      <c r="A147" s="23" t="s">
        <v>166</v>
      </c>
      <c r="B147" s="24" t="s">
        <v>17</v>
      </c>
      <c r="C147" s="24" t="n">
        <v>1</v>
      </c>
      <c r="D147" s="25" t="s">
        <v>18</v>
      </c>
      <c r="E147" s="24" t="s">
        <v>19</v>
      </c>
      <c r="F147" s="26" t="n">
        <v>70.63</v>
      </c>
      <c r="G147" s="27" t="n">
        <f aca="false">ANALÍTICA!$H$47</f>
        <v>30.7498</v>
      </c>
      <c r="H147" s="27" t="n">
        <f aca="false">G147*F147</f>
        <v>2171.858374</v>
      </c>
      <c r="I147" s="0"/>
      <c r="J147" s="28" t="n">
        <f aca="false">F147*ANALÍTICA!$F$49</f>
        <v>56.504</v>
      </c>
      <c r="K147" s="29" t="n">
        <f aca="false">J147/8</f>
        <v>7.063</v>
      </c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</row>
    <row r="148" customFormat="false" ht="27.55" hidden="false" customHeight="false" outlineLevel="0" collapsed="false">
      <c r="A148" s="23" t="s">
        <v>167</v>
      </c>
      <c r="B148" s="24" t="s">
        <v>17</v>
      </c>
      <c r="C148" s="24" t="n">
        <v>3</v>
      </c>
      <c r="D148" s="25" t="s">
        <v>30</v>
      </c>
      <c r="E148" s="24" t="s">
        <v>19</v>
      </c>
      <c r="F148" s="26" t="n">
        <v>0.34</v>
      </c>
      <c r="G148" s="27" t="n">
        <f aca="false">ANALÍTICA!$H$63</f>
        <v>182.0644</v>
      </c>
      <c r="H148" s="27" t="n">
        <f aca="false">G148*F148</f>
        <v>61.901896</v>
      </c>
      <c r="I148" s="0"/>
      <c r="J148" s="28" t="n">
        <f aca="false">F148*(ANALÍTICA!$F$66+ANALÍTICA!$F$67)</f>
        <v>1.156</v>
      </c>
      <c r="K148" s="29" t="n">
        <f aca="false">J148/8</f>
        <v>0.1445</v>
      </c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</row>
    <row r="149" customFormat="false" ht="13.75" hidden="false" customHeight="false" outlineLevel="0" collapsed="false">
      <c r="A149" s="23" t="s">
        <v>168</v>
      </c>
      <c r="B149" s="24" t="s">
        <v>17</v>
      </c>
      <c r="C149" s="24" t="n">
        <v>8</v>
      </c>
      <c r="D149" s="25" t="s">
        <v>21</v>
      </c>
      <c r="E149" s="24" t="s">
        <v>22</v>
      </c>
      <c r="F149" s="26" t="n">
        <v>126</v>
      </c>
      <c r="G149" s="27" t="n">
        <f aca="false">ANALÍTICA!$H$103</f>
        <v>3.4616</v>
      </c>
      <c r="H149" s="27" t="n">
        <f aca="false">G149*F149</f>
        <v>436.1616</v>
      </c>
      <c r="I149" s="0"/>
      <c r="J149" s="28" t="n">
        <f aca="false">F149*ANALÍTICA!$F$105</f>
        <v>25.2</v>
      </c>
      <c r="K149" s="29" t="n">
        <f aca="false">J149/8</f>
        <v>3.15</v>
      </c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</row>
    <row r="150" customFormat="false" ht="13.75" hidden="false" customHeight="false" outlineLevel="0" collapsed="false">
      <c r="A150" s="23" t="s">
        <v>169</v>
      </c>
      <c r="B150" s="24" t="s">
        <v>17</v>
      </c>
      <c r="C150" s="24" t="n">
        <v>10</v>
      </c>
      <c r="D150" s="25" t="s">
        <v>42</v>
      </c>
      <c r="E150" s="24" t="s">
        <v>22</v>
      </c>
      <c r="F150" s="26" t="n">
        <v>10</v>
      </c>
      <c r="G150" s="27" t="n">
        <f aca="false">ANALÍTICA!$H$120</f>
        <v>116.626</v>
      </c>
      <c r="H150" s="27" t="n">
        <f aca="false">G150*F150</f>
        <v>1166.26</v>
      </c>
      <c r="I150" s="0"/>
      <c r="J150" s="28" t="n">
        <f aca="false">F150*ANALÍTICA!$F$121</f>
        <v>40</v>
      </c>
      <c r="K150" s="29" t="n">
        <f aca="false">J150/8</f>
        <v>5</v>
      </c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</row>
    <row r="151" customFormat="false" ht="12.8" hidden="false" customHeight="false" outlineLevel="0" collapsed="false">
      <c r="A151" s="19" t="s">
        <v>170</v>
      </c>
      <c r="B151" s="8"/>
      <c r="C151" s="8"/>
      <c r="D151" s="20" t="s">
        <v>25</v>
      </c>
      <c r="E151" s="8"/>
      <c r="F151" s="21"/>
      <c r="G151" s="22"/>
      <c r="H151" s="22" t="n">
        <f aca="false">SUM(H152:H159)</f>
        <v>17217.4238659</v>
      </c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</row>
    <row r="152" customFormat="false" ht="13.75" hidden="false" customHeight="false" outlineLevel="0" collapsed="false">
      <c r="A152" s="23" t="s">
        <v>171</v>
      </c>
      <c r="B152" s="24" t="s">
        <v>17</v>
      </c>
      <c r="C152" s="24" t="n">
        <v>1</v>
      </c>
      <c r="D152" s="25" t="s">
        <v>18</v>
      </c>
      <c r="E152" s="24" t="s">
        <v>19</v>
      </c>
      <c r="F152" s="26" t="n">
        <v>163.07</v>
      </c>
      <c r="G152" s="27" t="n">
        <f aca="false">ANALÍTICA!$H$47</f>
        <v>30.7498</v>
      </c>
      <c r="H152" s="27" t="n">
        <f aca="false">G152*F152</f>
        <v>5014.369886</v>
      </c>
      <c r="I152" s="0"/>
      <c r="J152" s="28" t="n">
        <f aca="false">F152*ANALÍTICA!$F$49</f>
        <v>130.456</v>
      </c>
      <c r="K152" s="29" t="n">
        <f aca="false">J152/8</f>
        <v>16.307</v>
      </c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</row>
    <row r="153" customFormat="false" ht="27.55" hidden="false" customHeight="false" outlineLevel="0" collapsed="false">
      <c r="A153" s="23" t="s">
        <v>172</v>
      </c>
      <c r="B153" s="24" t="s">
        <v>17</v>
      </c>
      <c r="C153" s="24" t="n">
        <v>2</v>
      </c>
      <c r="D153" s="25" t="s">
        <v>28</v>
      </c>
      <c r="E153" s="24" t="s">
        <v>19</v>
      </c>
      <c r="F153" s="26" t="n">
        <v>71.33</v>
      </c>
      <c r="G153" s="27" t="n">
        <f aca="false">ANALÍTICA!$H$56</f>
        <v>11.56243</v>
      </c>
      <c r="H153" s="27" t="n">
        <f aca="false">G153*F153</f>
        <v>824.7481319</v>
      </c>
      <c r="I153" s="0"/>
      <c r="J153" s="28" t="n">
        <f aca="false">F153*ANALÍTICA!$F$58</f>
        <v>21.399</v>
      </c>
      <c r="K153" s="29" t="n">
        <f aca="false">J153/8</f>
        <v>2.674875</v>
      </c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</row>
    <row r="154" customFormat="false" ht="13.75" hidden="false" customHeight="false" outlineLevel="0" collapsed="false">
      <c r="A154" s="23" t="s">
        <v>173</v>
      </c>
      <c r="B154" s="24" t="s">
        <v>17</v>
      </c>
      <c r="C154" s="24" t="n">
        <v>5</v>
      </c>
      <c r="D154" s="25" t="s">
        <v>34</v>
      </c>
      <c r="E154" s="24" t="s">
        <v>19</v>
      </c>
      <c r="F154" s="26" t="n">
        <v>5.49</v>
      </c>
      <c r="G154" s="27" t="n">
        <f aca="false">ANALÍTICA!$H$81</f>
        <v>54.654</v>
      </c>
      <c r="H154" s="27" t="n">
        <f aca="false">G154*F154</f>
        <v>300.05046</v>
      </c>
      <c r="I154" s="0"/>
      <c r="J154" s="28" t="n">
        <f aca="false">F154*(ANALÍTICA!$F$83+ANALÍTICA!$F$84)</f>
        <v>7.686</v>
      </c>
      <c r="K154" s="29" t="n">
        <f aca="false">J154/8</f>
        <v>0.96075</v>
      </c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</row>
    <row r="155" customFormat="false" ht="13.75" hidden="false" customHeight="false" outlineLevel="0" collapsed="false">
      <c r="A155" s="23" t="s">
        <v>174</v>
      </c>
      <c r="B155" s="24" t="s">
        <v>17</v>
      </c>
      <c r="C155" s="24" t="n">
        <v>6</v>
      </c>
      <c r="D155" s="25" t="s">
        <v>36</v>
      </c>
      <c r="E155" s="24" t="s">
        <v>37</v>
      </c>
      <c r="F155" s="26" t="n">
        <v>336.7</v>
      </c>
      <c r="G155" s="27" t="n">
        <f aca="false">ANALÍTICA!$H$87</f>
        <v>4.88115</v>
      </c>
      <c r="H155" s="27" t="n">
        <f aca="false">G155*F155</f>
        <v>1643.483205</v>
      </c>
      <c r="I155" s="0"/>
      <c r="J155" s="28" t="n">
        <f aca="false">F155*ANALÍTICA!$F$89</f>
        <v>50.505</v>
      </c>
      <c r="K155" s="29" t="n">
        <f aca="false">J155/8</f>
        <v>6.313125</v>
      </c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</row>
    <row r="156" customFormat="false" ht="13.75" hidden="false" customHeight="false" outlineLevel="0" collapsed="false">
      <c r="A156" s="23" t="s">
        <v>175</v>
      </c>
      <c r="B156" s="24" t="s">
        <v>17</v>
      </c>
      <c r="C156" s="24" t="n">
        <v>7</v>
      </c>
      <c r="D156" s="25" t="s">
        <v>86</v>
      </c>
      <c r="E156" s="24" t="s">
        <v>37</v>
      </c>
      <c r="F156" s="26" t="n">
        <v>274.3</v>
      </c>
      <c r="G156" s="27" t="n">
        <f aca="false">ANALÍTICA!$H$95</f>
        <v>8.24881</v>
      </c>
      <c r="H156" s="27" t="n">
        <f aca="false">G156*F156</f>
        <v>2262.648583</v>
      </c>
      <c r="I156" s="0"/>
      <c r="J156" s="28" t="n">
        <f aca="false">F156*ANALÍTICA!$F$97</f>
        <v>68.575</v>
      </c>
      <c r="K156" s="29" t="n">
        <f aca="false">J156/8</f>
        <v>8.571875</v>
      </c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</row>
    <row r="157" customFormat="false" ht="13.75" hidden="false" customHeight="false" outlineLevel="0" collapsed="false">
      <c r="A157" s="23" t="s">
        <v>176</v>
      </c>
      <c r="B157" s="24" t="s">
        <v>17</v>
      </c>
      <c r="C157" s="24" t="n">
        <v>8</v>
      </c>
      <c r="D157" s="25" t="s">
        <v>21</v>
      </c>
      <c r="E157" s="24" t="s">
        <v>22</v>
      </c>
      <c r="F157" s="26" t="n">
        <v>91</v>
      </c>
      <c r="G157" s="27" t="n">
        <f aca="false">ANALÍTICA!$H$103</f>
        <v>3.4616</v>
      </c>
      <c r="H157" s="27" t="n">
        <f aca="false">G157*F157</f>
        <v>315.0056</v>
      </c>
      <c r="I157" s="0"/>
      <c r="J157" s="28" t="n">
        <f aca="false">F157*ANALÍTICA!$F$105</f>
        <v>18.2</v>
      </c>
      <c r="K157" s="29" t="n">
        <f aca="false">J157/8</f>
        <v>2.275</v>
      </c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</row>
    <row r="158" customFormat="false" ht="13.75" hidden="false" customHeight="false" outlineLevel="0" collapsed="false">
      <c r="A158" s="23" t="s">
        <v>177</v>
      </c>
      <c r="B158" s="24" t="s">
        <v>17</v>
      </c>
      <c r="C158" s="24" t="n">
        <v>10</v>
      </c>
      <c r="D158" s="25" t="s">
        <v>42</v>
      </c>
      <c r="E158" s="24" t="s">
        <v>22</v>
      </c>
      <c r="F158" s="26" t="n">
        <v>20</v>
      </c>
      <c r="G158" s="27" t="n">
        <f aca="false">ANALÍTICA!$H$120</f>
        <v>116.626</v>
      </c>
      <c r="H158" s="27" t="n">
        <f aca="false">G158*F158</f>
        <v>2332.52</v>
      </c>
      <c r="I158" s="0"/>
      <c r="J158" s="28" t="n">
        <f aca="false">F158*ANALÍTICA!$F$121</f>
        <v>80</v>
      </c>
      <c r="K158" s="29" t="n">
        <f aca="false">J158/8</f>
        <v>10</v>
      </c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</row>
    <row r="159" customFormat="false" ht="13.75" hidden="false" customHeight="false" outlineLevel="0" collapsed="false">
      <c r="A159" s="23" t="s">
        <v>178</v>
      </c>
      <c r="B159" s="24" t="s">
        <v>17</v>
      </c>
      <c r="C159" s="24" t="n">
        <v>11</v>
      </c>
      <c r="D159" s="25" t="s">
        <v>90</v>
      </c>
      <c r="E159" s="24" t="s">
        <v>22</v>
      </c>
      <c r="F159" s="26" t="n">
        <v>52</v>
      </c>
      <c r="G159" s="27" t="n">
        <f aca="false">ANALÍTICA!$H$129</f>
        <v>87.0115</v>
      </c>
      <c r="H159" s="27" t="n">
        <f aca="false">G159*F159</f>
        <v>4524.598</v>
      </c>
      <c r="I159" s="0"/>
      <c r="J159" s="28" t="n">
        <f aca="false">F159*ANALÍTICA!$F$131</f>
        <v>104</v>
      </c>
      <c r="K159" s="29" t="n">
        <f aca="false">J159/8</f>
        <v>13</v>
      </c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</row>
    <row r="160" customFormat="false" ht="12.8" hidden="false" customHeight="false" outlineLevel="0" collapsed="false">
      <c r="A160" s="19" t="s">
        <v>179</v>
      </c>
      <c r="B160" s="8"/>
      <c r="C160" s="8"/>
      <c r="D160" s="20" t="s">
        <v>44</v>
      </c>
      <c r="E160" s="8"/>
      <c r="F160" s="21"/>
      <c r="G160" s="22"/>
      <c r="H160" s="22" t="n">
        <f aca="false">SUM(H161:H169)</f>
        <v>7725.6885969</v>
      </c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</row>
    <row r="161" customFormat="false" ht="13.75" hidden="false" customHeight="false" outlineLevel="0" collapsed="false">
      <c r="A161" s="23" t="s">
        <v>180</v>
      </c>
      <c r="B161" s="24" t="s">
        <v>17</v>
      </c>
      <c r="C161" s="24" t="n">
        <v>1</v>
      </c>
      <c r="D161" s="25" t="s">
        <v>18</v>
      </c>
      <c r="E161" s="24" t="s">
        <v>19</v>
      </c>
      <c r="F161" s="26" t="n">
        <v>77.91</v>
      </c>
      <c r="G161" s="27" t="n">
        <f aca="false">ANALÍTICA!$H$47</f>
        <v>30.7498</v>
      </c>
      <c r="H161" s="27" t="n">
        <f aca="false">G161*F161</f>
        <v>2395.716918</v>
      </c>
      <c r="I161" s="0"/>
      <c r="J161" s="28" t="n">
        <f aca="false">F161*ANALÍTICA!$F$49</f>
        <v>62.328</v>
      </c>
      <c r="K161" s="29" t="n">
        <f aca="false">J161/8</f>
        <v>7.791</v>
      </c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</row>
    <row r="162" customFormat="false" ht="27.55" hidden="false" customHeight="false" outlineLevel="0" collapsed="false">
      <c r="A162" s="23" t="s">
        <v>181</v>
      </c>
      <c r="B162" s="24" t="s">
        <v>17</v>
      </c>
      <c r="C162" s="24" t="n">
        <v>2</v>
      </c>
      <c r="D162" s="25" t="s">
        <v>28</v>
      </c>
      <c r="E162" s="24" t="s">
        <v>19</v>
      </c>
      <c r="F162" s="26" t="n">
        <v>35.43</v>
      </c>
      <c r="G162" s="27" t="n">
        <f aca="false">ANALÍTICA!$H$56</f>
        <v>11.56243</v>
      </c>
      <c r="H162" s="27" t="n">
        <f aca="false">G162*F162</f>
        <v>409.6568949</v>
      </c>
      <c r="I162" s="0"/>
      <c r="J162" s="28" t="n">
        <f aca="false">F162*ANALÍTICA!$F$58</f>
        <v>10.629</v>
      </c>
      <c r="K162" s="29" t="n">
        <f aca="false">J162/8</f>
        <v>1.328625</v>
      </c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</row>
    <row r="163" customFormat="false" ht="27.55" hidden="false" customHeight="false" outlineLevel="0" collapsed="false">
      <c r="A163" s="23" t="s">
        <v>182</v>
      </c>
      <c r="B163" s="24" t="s">
        <v>17</v>
      </c>
      <c r="C163" s="24" t="n">
        <v>3</v>
      </c>
      <c r="D163" s="25" t="s">
        <v>30</v>
      </c>
      <c r="E163" s="24" t="s">
        <v>19</v>
      </c>
      <c r="F163" s="26" t="n">
        <v>0.85</v>
      </c>
      <c r="G163" s="27" t="n">
        <f aca="false">ANALÍTICA!$H$63</f>
        <v>182.0644</v>
      </c>
      <c r="H163" s="27" t="n">
        <f aca="false">G163*F163</f>
        <v>154.75474</v>
      </c>
      <c r="I163" s="0"/>
      <c r="J163" s="28" t="n">
        <f aca="false">F163*(ANALÍTICA!$F$66+ANALÍTICA!$F$67)</f>
        <v>2.89</v>
      </c>
      <c r="K163" s="29" t="n">
        <f aca="false">J163/8</f>
        <v>0.36125</v>
      </c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</row>
    <row r="164" customFormat="false" ht="13.75" hidden="false" customHeight="false" outlineLevel="0" collapsed="false">
      <c r="A164" s="23" t="s">
        <v>183</v>
      </c>
      <c r="B164" s="24" t="s">
        <v>17</v>
      </c>
      <c r="C164" s="24" t="n">
        <v>5</v>
      </c>
      <c r="D164" s="25" t="s">
        <v>34</v>
      </c>
      <c r="E164" s="24" t="s">
        <v>19</v>
      </c>
      <c r="F164" s="26" t="n">
        <v>1.18</v>
      </c>
      <c r="G164" s="27" t="n">
        <f aca="false">ANALÍTICA!$H$81</f>
        <v>54.654</v>
      </c>
      <c r="H164" s="27" t="n">
        <f aca="false">G164*F164</f>
        <v>64.49172</v>
      </c>
      <c r="I164" s="0"/>
      <c r="J164" s="28" t="n">
        <f aca="false">F164*(ANALÍTICA!$F$83+ANALÍTICA!$F$84)</f>
        <v>1.652</v>
      </c>
      <c r="K164" s="29" t="n">
        <f aca="false">J164/8</f>
        <v>0.2065</v>
      </c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</row>
    <row r="165" customFormat="false" ht="13.75" hidden="false" customHeight="false" outlineLevel="0" collapsed="false">
      <c r="A165" s="23" t="s">
        <v>184</v>
      </c>
      <c r="B165" s="24" t="s">
        <v>17</v>
      </c>
      <c r="C165" s="24" t="n">
        <v>6</v>
      </c>
      <c r="D165" s="25" t="s">
        <v>36</v>
      </c>
      <c r="E165" s="24" t="s">
        <v>37</v>
      </c>
      <c r="F165" s="26" t="n">
        <v>162.96</v>
      </c>
      <c r="G165" s="27" t="n">
        <f aca="false">ANALÍTICA!$H$87</f>
        <v>4.88115</v>
      </c>
      <c r="H165" s="27" t="n">
        <f aca="false">G165*F165</f>
        <v>795.432204</v>
      </c>
      <c r="I165" s="0"/>
      <c r="J165" s="28" t="n">
        <f aca="false">F165*ANALÍTICA!$F$89</f>
        <v>24.444</v>
      </c>
      <c r="K165" s="29" t="n">
        <f aca="false">J165/8</f>
        <v>3.0555</v>
      </c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</row>
    <row r="166" customFormat="false" ht="13.75" hidden="false" customHeight="false" outlineLevel="0" collapsed="false">
      <c r="A166" s="23" t="s">
        <v>185</v>
      </c>
      <c r="B166" s="24" t="s">
        <v>17</v>
      </c>
      <c r="C166" s="24" t="n">
        <v>7</v>
      </c>
      <c r="D166" s="25" t="s">
        <v>86</v>
      </c>
      <c r="E166" s="24" t="s">
        <v>37</v>
      </c>
      <c r="F166" s="26" t="n">
        <v>132</v>
      </c>
      <c r="G166" s="27" t="n">
        <f aca="false">ANALÍTICA!$H$95</f>
        <v>8.24881</v>
      </c>
      <c r="H166" s="27" t="n">
        <f aca="false">G166*F166</f>
        <v>1088.84292</v>
      </c>
      <c r="I166" s="0"/>
      <c r="J166" s="28" t="n">
        <f aca="false">F166*ANALÍTICA!$F$97</f>
        <v>33</v>
      </c>
      <c r="K166" s="29" t="n">
        <f aca="false">J166/8</f>
        <v>4.125</v>
      </c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</row>
    <row r="167" customFormat="false" ht="13.75" hidden="false" customHeight="false" outlineLevel="0" collapsed="false">
      <c r="A167" s="23" t="s">
        <v>186</v>
      </c>
      <c r="B167" s="24" t="s">
        <v>17</v>
      </c>
      <c r="C167" s="24" t="n">
        <v>8</v>
      </c>
      <c r="D167" s="25" t="s">
        <v>21</v>
      </c>
      <c r="E167" s="24" t="s">
        <v>22</v>
      </c>
      <c r="F167" s="26" t="n">
        <v>42</v>
      </c>
      <c r="G167" s="27" t="n">
        <f aca="false">ANALÍTICA!$H$103</f>
        <v>3.4616</v>
      </c>
      <c r="H167" s="27" t="n">
        <f aca="false">G167*F167</f>
        <v>145.3872</v>
      </c>
      <c r="I167" s="0"/>
      <c r="J167" s="28" t="n">
        <f aca="false">F167*ANALÍTICA!$F$105</f>
        <v>8.4</v>
      </c>
      <c r="K167" s="29" t="n">
        <f aca="false">J167/8</f>
        <v>1.05</v>
      </c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</row>
    <row r="168" customFormat="false" ht="13.75" hidden="false" customHeight="false" outlineLevel="0" collapsed="false">
      <c r="A168" s="23" t="s">
        <v>187</v>
      </c>
      <c r="B168" s="24" t="s">
        <v>17</v>
      </c>
      <c r="C168" s="24" t="n">
        <v>10</v>
      </c>
      <c r="D168" s="25" t="s">
        <v>42</v>
      </c>
      <c r="E168" s="24" t="s">
        <v>22</v>
      </c>
      <c r="F168" s="26" t="n">
        <v>5</v>
      </c>
      <c r="G168" s="27" t="n">
        <f aca="false">ANALÍTICA!$H$120</f>
        <v>116.626</v>
      </c>
      <c r="H168" s="27" t="n">
        <f aca="false">G168*F168</f>
        <v>583.13</v>
      </c>
      <c r="I168" s="0"/>
      <c r="J168" s="28" t="n">
        <f aca="false">F168*ANALÍTICA!$F$121</f>
        <v>20</v>
      </c>
      <c r="K168" s="29" t="n">
        <f aca="false">J168/8</f>
        <v>2.5</v>
      </c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</row>
    <row r="169" customFormat="false" ht="13.75" hidden="false" customHeight="false" outlineLevel="0" collapsed="false">
      <c r="A169" s="23" t="s">
        <v>188</v>
      </c>
      <c r="B169" s="24" t="s">
        <v>17</v>
      </c>
      <c r="C169" s="24" t="n">
        <v>11</v>
      </c>
      <c r="D169" s="25" t="s">
        <v>90</v>
      </c>
      <c r="E169" s="24" t="s">
        <v>22</v>
      </c>
      <c r="F169" s="26" t="n">
        <v>24</v>
      </c>
      <c r="G169" s="27" t="n">
        <f aca="false">ANALÍTICA!$H$129</f>
        <v>87.0115</v>
      </c>
      <c r="H169" s="27" t="n">
        <f aca="false">G169*F169</f>
        <v>2088.276</v>
      </c>
      <c r="I169" s="0"/>
      <c r="J169" s="28" t="n">
        <f aca="false">F169*ANALÍTICA!$F$131</f>
        <v>48</v>
      </c>
      <c r="K169" s="29" t="n">
        <f aca="false">J169/8</f>
        <v>6</v>
      </c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</row>
    <row r="170" customFormat="false" ht="12.8" hidden="false" customHeight="false" outlineLevel="0" collapsed="false">
      <c r="A170" s="19" t="s">
        <v>189</v>
      </c>
      <c r="B170" s="8"/>
      <c r="C170" s="8"/>
      <c r="D170" s="20" t="s">
        <v>54</v>
      </c>
      <c r="E170" s="8"/>
      <c r="F170" s="21"/>
      <c r="G170" s="22"/>
      <c r="H170" s="22" t="n">
        <f aca="false">SUM(H171:H180)</f>
        <v>19128.3176019</v>
      </c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</row>
    <row r="171" customFormat="false" ht="13.75" hidden="false" customHeight="false" outlineLevel="0" collapsed="false">
      <c r="A171" s="23" t="s">
        <v>190</v>
      </c>
      <c r="B171" s="24" t="s">
        <v>17</v>
      </c>
      <c r="C171" s="24" t="n">
        <v>1</v>
      </c>
      <c r="D171" s="25" t="s">
        <v>18</v>
      </c>
      <c r="E171" s="24" t="s">
        <v>19</v>
      </c>
      <c r="F171" s="26" t="n">
        <v>163.07</v>
      </c>
      <c r="G171" s="27" t="n">
        <f aca="false">ANALÍTICA!$H$47</f>
        <v>30.7498</v>
      </c>
      <c r="H171" s="27" t="n">
        <f aca="false">G171*F171</f>
        <v>5014.369886</v>
      </c>
      <c r="I171" s="0"/>
      <c r="J171" s="28" t="n">
        <f aca="false">F171*ANALÍTICA!$F$49</f>
        <v>130.456</v>
      </c>
      <c r="K171" s="29" t="n">
        <f aca="false">J171/8</f>
        <v>16.307</v>
      </c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</row>
    <row r="172" customFormat="false" ht="27.55" hidden="false" customHeight="false" outlineLevel="0" collapsed="false">
      <c r="A172" s="23" t="s">
        <v>191</v>
      </c>
      <c r="B172" s="24" t="s">
        <v>17</v>
      </c>
      <c r="C172" s="24" t="n">
        <v>2</v>
      </c>
      <c r="D172" s="25" t="s">
        <v>28</v>
      </c>
      <c r="E172" s="24" t="s">
        <v>19</v>
      </c>
      <c r="F172" s="26" t="n">
        <v>71.33</v>
      </c>
      <c r="G172" s="27" t="n">
        <f aca="false">ANALÍTICA!$H$56</f>
        <v>11.56243</v>
      </c>
      <c r="H172" s="27" t="n">
        <f aca="false">G172*F172</f>
        <v>824.7481319</v>
      </c>
      <c r="I172" s="0"/>
      <c r="J172" s="28" t="n">
        <f aca="false">F172*ANALÍTICA!$F$58</f>
        <v>21.399</v>
      </c>
      <c r="K172" s="29" t="n">
        <f aca="false">J172/8</f>
        <v>2.674875</v>
      </c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</row>
    <row r="173" customFormat="false" ht="27.55" hidden="false" customHeight="false" outlineLevel="0" collapsed="false">
      <c r="A173" s="23" t="s">
        <v>192</v>
      </c>
      <c r="B173" s="24" t="s">
        <v>17</v>
      </c>
      <c r="C173" s="24" t="n">
        <v>3</v>
      </c>
      <c r="D173" s="25" t="s">
        <v>30</v>
      </c>
      <c r="E173" s="24" t="s">
        <v>19</v>
      </c>
      <c r="F173" s="26" t="n">
        <v>0.79</v>
      </c>
      <c r="G173" s="27" t="n">
        <f aca="false">ANALÍTICA!$H$63</f>
        <v>182.0644</v>
      </c>
      <c r="H173" s="27" t="n">
        <f aca="false">G173*F173</f>
        <v>143.830876</v>
      </c>
      <c r="I173" s="0"/>
      <c r="J173" s="28" t="n">
        <f aca="false">F173*(ANALÍTICA!$F$66+ANALÍTICA!$F$67)</f>
        <v>2.686</v>
      </c>
      <c r="K173" s="29" t="n">
        <f aca="false">J173/8</f>
        <v>0.33575</v>
      </c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</row>
    <row r="174" customFormat="false" ht="13.75" hidden="false" customHeight="false" outlineLevel="0" collapsed="false">
      <c r="A174" s="23" t="s">
        <v>193</v>
      </c>
      <c r="B174" s="24" t="s">
        <v>17</v>
      </c>
      <c r="C174" s="24" t="n">
        <v>5</v>
      </c>
      <c r="D174" s="25" t="s">
        <v>34</v>
      </c>
      <c r="E174" s="24" t="s">
        <v>19</v>
      </c>
      <c r="F174" s="26" t="n">
        <v>2.19</v>
      </c>
      <c r="G174" s="27" t="n">
        <f aca="false">ANALÍTICA!$H$81</f>
        <v>54.654</v>
      </c>
      <c r="H174" s="27" t="n">
        <f aca="false">G174*F174</f>
        <v>119.69226</v>
      </c>
      <c r="I174" s="0"/>
      <c r="J174" s="28" t="n">
        <f aca="false">F174*(ANALÍTICA!$F$83+ANALÍTICA!$F$84)</f>
        <v>3.066</v>
      </c>
      <c r="K174" s="29" t="n">
        <f aca="false">J174/8</f>
        <v>0.38325</v>
      </c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</row>
    <row r="175" customFormat="false" ht="13.75" hidden="false" customHeight="false" outlineLevel="0" collapsed="false">
      <c r="A175" s="23" t="s">
        <v>194</v>
      </c>
      <c r="B175" s="24" t="s">
        <v>17</v>
      </c>
      <c r="C175" s="24" t="n">
        <v>6</v>
      </c>
      <c r="D175" s="25" t="s">
        <v>36</v>
      </c>
      <c r="E175" s="24" t="s">
        <v>37</v>
      </c>
      <c r="F175" s="26" t="n">
        <v>336.7</v>
      </c>
      <c r="G175" s="27" t="n">
        <f aca="false">ANALÍTICA!$H$87</f>
        <v>4.88115</v>
      </c>
      <c r="H175" s="27" t="n">
        <f aca="false">G175*F175</f>
        <v>1643.483205</v>
      </c>
      <c r="I175" s="0"/>
      <c r="J175" s="28" t="n">
        <f aca="false">F175*ANALÍTICA!$F$89</f>
        <v>50.505</v>
      </c>
      <c r="K175" s="29" t="n">
        <f aca="false">J175/8</f>
        <v>6.313125</v>
      </c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</row>
    <row r="176" customFormat="false" ht="13.75" hidden="false" customHeight="false" outlineLevel="0" collapsed="false">
      <c r="A176" s="23" t="s">
        <v>195</v>
      </c>
      <c r="B176" s="24" t="s">
        <v>17</v>
      </c>
      <c r="C176" s="24" t="n">
        <v>7</v>
      </c>
      <c r="D176" s="25" t="s">
        <v>86</v>
      </c>
      <c r="E176" s="24" t="s">
        <v>37</v>
      </c>
      <c r="F176" s="26" t="n">
        <v>274.3</v>
      </c>
      <c r="G176" s="27" t="n">
        <f aca="false">ANALÍTICA!$H$95</f>
        <v>8.24881</v>
      </c>
      <c r="H176" s="27" t="n">
        <f aca="false">G176*F176</f>
        <v>2262.648583</v>
      </c>
      <c r="I176" s="0"/>
      <c r="J176" s="28" t="n">
        <f aca="false">F176*ANALÍTICA!$F$97</f>
        <v>68.575</v>
      </c>
      <c r="K176" s="29" t="n">
        <f aca="false">J176/8</f>
        <v>8.571875</v>
      </c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</row>
    <row r="177" customFormat="false" ht="13.75" hidden="false" customHeight="false" outlineLevel="0" collapsed="false">
      <c r="A177" s="23" t="s">
        <v>196</v>
      </c>
      <c r="B177" s="24" t="s">
        <v>17</v>
      </c>
      <c r="C177" s="24" t="n">
        <v>8</v>
      </c>
      <c r="D177" s="25" t="s">
        <v>21</v>
      </c>
      <c r="E177" s="24" t="s">
        <v>22</v>
      </c>
      <c r="F177" s="26" t="n">
        <v>91</v>
      </c>
      <c r="G177" s="27" t="n">
        <f aca="false">ANALÍTICA!$H$103</f>
        <v>3.4616</v>
      </c>
      <c r="H177" s="27" t="n">
        <f aca="false">G177*F177</f>
        <v>315.0056</v>
      </c>
      <c r="I177" s="0"/>
      <c r="J177" s="28" t="n">
        <f aca="false">F177*ANALÍTICA!$F$105</f>
        <v>18.2</v>
      </c>
      <c r="K177" s="29" t="n">
        <f aca="false">J177/8</f>
        <v>2.275</v>
      </c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</row>
    <row r="178" customFormat="false" ht="27.55" hidden="false" customHeight="false" outlineLevel="0" collapsed="false">
      <c r="A178" s="23" t="s">
        <v>197</v>
      </c>
      <c r="B178" s="24" t="s">
        <v>17</v>
      </c>
      <c r="C178" s="24" t="n">
        <v>9</v>
      </c>
      <c r="D178" s="25" t="s">
        <v>40</v>
      </c>
      <c r="E178" s="24" t="s">
        <v>22</v>
      </c>
      <c r="F178" s="26" t="n">
        <v>5</v>
      </c>
      <c r="G178" s="27" t="n">
        <f aca="false">ANALÍTICA!$H$110</f>
        <v>249.533012</v>
      </c>
      <c r="H178" s="27" t="n">
        <f aca="false">G178*F178</f>
        <v>1247.66506</v>
      </c>
      <c r="I178" s="0"/>
      <c r="J178" s="28" t="n">
        <f aca="false">F178*(ANALÍTICA!$F$111+ANALÍTICA!$F$112)</f>
        <v>40</v>
      </c>
      <c r="K178" s="29" t="n">
        <f aca="false">J178/8</f>
        <v>5</v>
      </c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</row>
    <row r="179" customFormat="false" ht="13.75" hidden="false" customHeight="false" outlineLevel="0" collapsed="false">
      <c r="A179" s="23" t="s">
        <v>198</v>
      </c>
      <c r="B179" s="24" t="s">
        <v>17</v>
      </c>
      <c r="C179" s="24" t="n">
        <v>10</v>
      </c>
      <c r="D179" s="25" t="s">
        <v>42</v>
      </c>
      <c r="E179" s="24" t="s">
        <v>22</v>
      </c>
      <c r="F179" s="26" t="n">
        <v>26</v>
      </c>
      <c r="G179" s="27" t="n">
        <f aca="false">ANALÍTICA!$H$120</f>
        <v>116.626</v>
      </c>
      <c r="H179" s="27" t="n">
        <f aca="false">G179*F179</f>
        <v>3032.276</v>
      </c>
      <c r="I179" s="0"/>
      <c r="J179" s="28" t="n">
        <f aca="false">F179*ANALÍTICA!$F$121</f>
        <v>104</v>
      </c>
      <c r="K179" s="29" t="n">
        <f aca="false">J179/8</f>
        <v>13</v>
      </c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</row>
    <row r="180" customFormat="false" ht="13.75" hidden="false" customHeight="false" outlineLevel="0" collapsed="false">
      <c r="A180" s="23" t="s">
        <v>199</v>
      </c>
      <c r="B180" s="24" t="s">
        <v>17</v>
      </c>
      <c r="C180" s="24" t="n">
        <v>11</v>
      </c>
      <c r="D180" s="25" t="s">
        <v>90</v>
      </c>
      <c r="E180" s="24" t="s">
        <v>22</v>
      </c>
      <c r="F180" s="26" t="n">
        <v>52</v>
      </c>
      <c r="G180" s="27" t="n">
        <f aca="false">ANALÍTICA!$H$129</f>
        <v>87.0115</v>
      </c>
      <c r="H180" s="27" t="n">
        <f aca="false">G180*F180</f>
        <v>4524.598</v>
      </c>
      <c r="I180" s="0"/>
      <c r="J180" s="28" t="n">
        <f aca="false">F180*ANALÍTICA!$F$131</f>
        <v>104</v>
      </c>
      <c r="K180" s="29" t="n">
        <f aca="false">J180/8</f>
        <v>13</v>
      </c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</row>
    <row r="181" customFormat="false" ht="12.8" hidden="false" customHeight="false" outlineLevel="0" collapsed="false">
      <c r="A181" s="19" t="s">
        <v>200</v>
      </c>
      <c r="B181" s="8"/>
      <c r="C181" s="8"/>
      <c r="D181" s="20" t="s">
        <v>65</v>
      </c>
      <c r="E181" s="8"/>
      <c r="F181" s="21"/>
      <c r="G181" s="22"/>
      <c r="H181" s="22" t="n">
        <f aca="false">SUM(H182:H191)</f>
        <v>10284.2457809</v>
      </c>
      <c r="I181" s="0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</row>
    <row r="182" customFormat="false" ht="13.75" hidden="false" customHeight="false" outlineLevel="0" collapsed="false">
      <c r="A182" s="23" t="s">
        <v>201</v>
      </c>
      <c r="B182" s="24" t="s">
        <v>17</v>
      </c>
      <c r="C182" s="24" t="n">
        <v>1</v>
      </c>
      <c r="D182" s="25" t="s">
        <v>18</v>
      </c>
      <c r="E182" s="24" t="s">
        <v>19</v>
      </c>
      <c r="F182" s="26" t="n">
        <v>77.91</v>
      </c>
      <c r="G182" s="27" t="n">
        <f aca="false">ANALÍTICA!$H$47</f>
        <v>30.7498</v>
      </c>
      <c r="H182" s="27" t="n">
        <f aca="false">G182*F182</f>
        <v>2395.716918</v>
      </c>
      <c r="I182" s="0"/>
      <c r="J182" s="28" t="n">
        <f aca="false">F182*ANALÍTICA!$F$49</f>
        <v>62.328</v>
      </c>
      <c r="K182" s="29" t="n">
        <f aca="false">J182/8</f>
        <v>7.791</v>
      </c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</row>
    <row r="183" customFormat="false" ht="27.55" hidden="false" customHeight="false" outlineLevel="0" collapsed="false">
      <c r="A183" s="23" t="s">
        <v>202</v>
      </c>
      <c r="B183" s="24" t="s">
        <v>17</v>
      </c>
      <c r="C183" s="24" t="n">
        <v>2</v>
      </c>
      <c r="D183" s="25" t="s">
        <v>28</v>
      </c>
      <c r="E183" s="24" t="s">
        <v>19</v>
      </c>
      <c r="F183" s="26" t="n">
        <v>35.43</v>
      </c>
      <c r="G183" s="27" t="n">
        <f aca="false">ANALÍTICA!$H$56</f>
        <v>11.56243</v>
      </c>
      <c r="H183" s="27" t="n">
        <f aca="false">G183*F183</f>
        <v>409.6568949</v>
      </c>
      <c r="I183" s="0"/>
      <c r="J183" s="28" t="n">
        <f aca="false">F183*ANALÍTICA!$F$58</f>
        <v>10.629</v>
      </c>
      <c r="K183" s="29" t="n">
        <f aca="false">J183/8</f>
        <v>1.328625</v>
      </c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</row>
    <row r="184" customFormat="false" ht="27.55" hidden="false" customHeight="false" outlineLevel="0" collapsed="false">
      <c r="A184" s="23" t="s">
        <v>203</v>
      </c>
      <c r="B184" s="24" t="s">
        <v>17</v>
      </c>
      <c r="C184" s="24" t="n">
        <v>3</v>
      </c>
      <c r="D184" s="25" t="s">
        <v>30</v>
      </c>
      <c r="E184" s="24" t="s">
        <v>19</v>
      </c>
      <c r="F184" s="26" t="n">
        <v>0.85</v>
      </c>
      <c r="G184" s="27" t="n">
        <f aca="false">ANALÍTICA!$H$63</f>
        <v>182.0644</v>
      </c>
      <c r="H184" s="27" t="n">
        <f aca="false">G184*F184</f>
        <v>154.75474</v>
      </c>
      <c r="I184" s="0"/>
      <c r="J184" s="28" t="n">
        <f aca="false">F184*(ANALÍTICA!$F$66+ANALÍTICA!$F$67)</f>
        <v>2.89</v>
      </c>
      <c r="K184" s="29" t="n">
        <f aca="false">J184/8</f>
        <v>0.36125</v>
      </c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</row>
    <row r="185" customFormat="false" ht="13.75" hidden="false" customHeight="false" outlineLevel="0" collapsed="false">
      <c r="A185" s="23" t="s">
        <v>204</v>
      </c>
      <c r="B185" s="24" t="s">
        <v>17</v>
      </c>
      <c r="C185" s="24" t="n">
        <v>5</v>
      </c>
      <c r="D185" s="25" t="s">
        <v>34</v>
      </c>
      <c r="E185" s="24" t="s">
        <v>19</v>
      </c>
      <c r="F185" s="26" t="n">
        <v>4.72</v>
      </c>
      <c r="G185" s="27" t="n">
        <f aca="false">ANALÍTICA!$H$81</f>
        <v>54.654</v>
      </c>
      <c r="H185" s="27" t="n">
        <f aca="false">G185*F185</f>
        <v>257.96688</v>
      </c>
      <c r="I185" s="0"/>
      <c r="J185" s="28" t="n">
        <f aca="false">F185*(ANALÍTICA!$F$83+ANALÍTICA!$F$84)</f>
        <v>6.608</v>
      </c>
      <c r="K185" s="29" t="n">
        <f aca="false">J185/8</f>
        <v>0.826</v>
      </c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</row>
    <row r="186" customFormat="false" ht="13.75" hidden="false" customHeight="false" outlineLevel="0" collapsed="false">
      <c r="A186" s="23" t="s">
        <v>205</v>
      </c>
      <c r="B186" s="24" t="s">
        <v>17</v>
      </c>
      <c r="C186" s="24" t="n">
        <v>6</v>
      </c>
      <c r="D186" s="25" t="s">
        <v>36</v>
      </c>
      <c r="E186" s="24" t="s">
        <v>37</v>
      </c>
      <c r="F186" s="26" t="n">
        <v>162.96</v>
      </c>
      <c r="G186" s="27" t="n">
        <f aca="false">ANALÍTICA!$H$87</f>
        <v>4.88115</v>
      </c>
      <c r="H186" s="27" t="n">
        <f aca="false">G186*F186</f>
        <v>795.432204</v>
      </c>
      <c r="I186" s="0"/>
      <c r="J186" s="28" t="n">
        <f aca="false">F186*ANALÍTICA!$F$89</f>
        <v>24.444</v>
      </c>
      <c r="K186" s="29" t="n">
        <f aca="false">J186/8</f>
        <v>3.0555</v>
      </c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</row>
    <row r="187" customFormat="false" ht="13.75" hidden="false" customHeight="false" outlineLevel="0" collapsed="false">
      <c r="A187" s="23" t="s">
        <v>206</v>
      </c>
      <c r="B187" s="24" t="s">
        <v>17</v>
      </c>
      <c r="C187" s="24" t="n">
        <v>7</v>
      </c>
      <c r="D187" s="25" t="s">
        <v>86</v>
      </c>
      <c r="E187" s="24" t="s">
        <v>37</v>
      </c>
      <c r="F187" s="26" t="n">
        <v>132</v>
      </c>
      <c r="G187" s="27" t="n">
        <f aca="false">ANALÍTICA!$H$95</f>
        <v>8.24881</v>
      </c>
      <c r="H187" s="27" t="n">
        <f aca="false">G187*F187</f>
        <v>1088.84292</v>
      </c>
      <c r="I187" s="0"/>
      <c r="J187" s="28" t="n">
        <f aca="false">F187*ANALÍTICA!$F$97</f>
        <v>33</v>
      </c>
      <c r="K187" s="29" t="n">
        <f aca="false">J187/8</f>
        <v>4.125</v>
      </c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</row>
    <row r="188" customFormat="false" ht="13.75" hidden="false" customHeight="false" outlineLevel="0" collapsed="false">
      <c r="A188" s="23" t="s">
        <v>207</v>
      </c>
      <c r="B188" s="24" t="s">
        <v>17</v>
      </c>
      <c r="C188" s="24" t="n">
        <v>8</v>
      </c>
      <c r="D188" s="25" t="s">
        <v>21</v>
      </c>
      <c r="E188" s="24" t="s">
        <v>22</v>
      </c>
      <c r="F188" s="26" t="n">
        <v>42</v>
      </c>
      <c r="G188" s="27" t="n">
        <f aca="false">ANALÍTICA!$H$103</f>
        <v>3.4616</v>
      </c>
      <c r="H188" s="27" t="n">
        <f aca="false">G188*F188</f>
        <v>145.3872</v>
      </c>
      <c r="I188" s="0"/>
      <c r="J188" s="28" t="n">
        <f aca="false">F188*ANALÍTICA!$F$105</f>
        <v>8.4</v>
      </c>
      <c r="K188" s="29" t="n">
        <f aca="false">J188/8</f>
        <v>1.05</v>
      </c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</row>
    <row r="189" customFormat="false" ht="27.55" hidden="false" customHeight="false" outlineLevel="0" collapsed="false">
      <c r="A189" s="23" t="s">
        <v>208</v>
      </c>
      <c r="B189" s="24" t="s">
        <v>17</v>
      </c>
      <c r="C189" s="24" t="n">
        <v>9</v>
      </c>
      <c r="D189" s="25" t="s">
        <v>40</v>
      </c>
      <c r="E189" s="24" t="s">
        <v>22</v>
      </c>
      <c r="F189" s="26" t="n">
        <v>2</v>
      </c>
      <c r="G189" s="27" t="n">
        <f aca="false">ANALÍTICA!$H$110</f>
        <v>249.533012</v>
      </c>
      <c r="H189" s="27" t="n">
        <f aca="false">G189*F189</f>
        <v>499.066024</v>
      </c>
      <c r="I189" s="0"/>
      <c r="J189" s="28" t="n">
        <f aca="false">F189*(ANALÍTICA!$F$111+ANALÍTICA!$F$112)</f>
        <v>16</v>
      </c>
      <c r="K189" s="29" t="n">
        <f aca="false">J189/8</f>
        <v>2</v>
      </c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</row>
    <row r="190" customFormat="false" ht="13.75" hidden="false" customHeight="false" outlineLevel="0" collapsed="false">
      <c r="A190" s="23" t="s">
        <v>209</v>
      </c>
      <c r="B190" s="24" t="s">
        <v>17</v>
      </c>
      <c r="C190" s="24" t="n">
        <v>10</v>
      </c>
      <c r="D190" s="25" t="s">
        <v>42</v>
      </c>
      <c r="E190" s="24" t="s">
        <v>22</v>
      </c>
      <c r="F190" s="26" t="n">
        <v>21</v>
      </c>
      <c r="G190" s="27" t="n">
        <f aca="false">ANALÍTICA!$H$120</f>
        <v>116.626</v>
      </c>
      <c r="H190" s="27" t="n">
        <f aca="false">G190*F190</f>
        <v>2449.146</v>
      </c>
      <c r="I190" s="0"/>
      <c r="J190" s="28" t="n">
        <f aca="false">F190*ANALÍTICA!$F$121</f>
        <v>84</v>
      </c>
      <c r="K190" s="29" t="n">
        <f aca="false">J190/8</f>
        <v>10.5</v>
      </c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</row>
    <row r="191" customFormat="false" ht="13.75" hidden="false" customHeight="false" outlineLevel="0" collapsed="false">
      <c r="A191" s="23" t="s">
        <v>210</v>
      </c>
      <c r="B191" s="24" t="s">
        <v>17</v>
      </c>
      <c r="C191" s="24" t="n">
        <v>11</v>
      </c>
      <c r="D191" s="25" t="s">
        <v>90</v>
      </c>
      <c r="E191" s="24" t="s">
        <v>22</v>
      </c>
      <c r="F191" s="26" t="n">
        <v>24</v>
      </c>
      <c r="G191" s="27" t="n">
        <f aca="false">ANALÍTICA!$H$129</f>
        <v>87.0115</v>
      </c>
      <c r="H191" s="27" t="n">
        <f aca="false">G191*F191</f>
        <v>2088.276</v>
      </c>
      <c r="I191" s="0"/>
      <c r="J191" s="28" t="n">
        <f aca="false">F191*ANALÍTICA!$F$131</f>
        <v>48</v>
      </c>
      <c r="K191" s="29" t="n">
        <f aca="false">J191/8</f>
        <v>6</v>
      </c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 s="0"/>
      <c r="GM191" s="0"/>
      <c r="GN191" s="0"/>
      <c r="GO191" s="0"/>
      <c r="GP191" s="0"/>
      <c r="GQ191" s="0"/>
      <c r="GR191" s="0"/>
      <c r="GS191" s="0"/>
      <c r="GT191" s="0"/>
      <c r="GU191" s="0"/>
      <c r="GV191" s="0"/>
      <c r="GW191" s="0"/>
      <c r="GX191" s="0"/>
      <c r="GY191" s="0"/>
      <c r="GZ191" s="0"/>
      <c r="HA191" s="0"/>
      <c r="HB191" s="0"/>
      <c r="HC191" s="0"/>
      <c r="HD191" s="0"/>
      <c r="HE191" s="0"/>
      <c r="HF191" s="0"/>
      <c r="HG191" s="0"/>
      <c r="HH191" s="0"/>
      <c r="HI191" s="0"/>
      <c r="HJ191" s="0"/>
      <c r="HK191" s="0"/>
      <c r="HL191" s="0"/>
      <c r="HM191" s="0"/>
      <c r="HN191" s="0"/>
      <c r="HO191" s="0"/>
      <c r="HP191" s="0"/>
      <c r="HQ191" s="0"/>
      <c r="HR191" s="0"/>
      <c r="HS191" s="0"/>
      <c r="HT191" s="0"/>
      <c r="HU191" s="0"/>
      <c r="HV191" s="0"/>
      <c r="HW191" s="0"/>
      <c r="HX191" s="0"/>
      <c r="HY191" s="0"/>
      <c r="HZ191" s="0"/>
      <c r="IA191" s="0"/>
      <c r="IB191" s="0"/>
      <c r="IC191" s="0"/>
      <c r="ID191" s="0"/>
      <c r="IE191" s="0"/>
      <c r="IF191" s="0"/>
      <c r="IG191" s="0"/>
      <c r="IH191" s="0"/>
      <c r="II191" s="0"/>
      <c r="IJ191" s="0"/>
      <c r="IK191" s="0"/>
      <c r="IL191" s="0"/>
      <c r="IM191" s="0"/>
      <c r="IN191" s="0"/>
      <c r="IO191" s="0"/>
      <c r="IP191" s="0"/>
      <c r="IQ191" s="0"/>
      <c r="IR191" s="0"/>
      <c r="IS191" s="0"/>
      <c r="IT191" s="0"/>
      <c r="IU191" s="0"/>
      <c r="IV191" s="0"/>
      <c r="IW191" s="0"/>
      <c r="IX191" s="0"/>
      <c r="IY191" s="0"/>
      <c r="IZ191" s="0"/>
      <c r="JA191" s="0"/>
      <c r="JB191" s="0"/>
      <c r="JC191" s="0"/>
      <c r="JD191" s="0"/>
      <c r="JE191" s="0"/>
      <c r="JF191" s="0"/>
      <c r="JG191" s="0"/>
      <c r="JH191" s="0"/>
      <c r="JI191" s="0"/>
      <c r="JJ191" s="0"/>
      <c r="JK191" s="0"/>
      <c r="JL191" s="0"/>
      <c r="JM191" s="0"/>
      <c r="JN191" s="0"/>
      <c r="JO191" s="0"/>
      <c r="JP191" s="0"/>
      <c r="JQ191" s="0"/>
      <c r="JR191" s="0"/>
      <c r="JS191" s="0"/>
      <c r="JT191" s="0"/>
      <c r="JU191" s="0"/>
      <c r="JV191" s="0"/>
      <c r="JW191" s="0"/>
      <c r="JX191" s="0"/>
      <c r="JY191" s="0"/>
      <c r="JZ191" s="0"/>
      <c r="KA191" s="0"/>
      <c r="KB191" s="0"/>
      <c r="KC191" s="0"/>
      <c r="KD191" s="0"/>
      <c r="KE191" s="0"/>
      <c r="KF191" s="0"/>
      <c r="KG191" s="0"/>
      <c r="KH191" s="0"/>
      <c r="KI191" s="0"/>
      <c r="KJ191" s="0"/>
      <c r="KK191" s="0"/>
      <c r="KL191" s="0"/>
      <c r="KM191" s="0"/>
      <c r="KN191" s="0"/>
      <c r="KO191" s="0"/>
      <c r="KP191" s="0"/>
      <c r="KQ191" s="0"/>
      <c r="KR191" s="0"/>
      <c r="KS191" s="0"/>
      <c r="KT191" s="0"/>
      <c r="KU191" s="0"/>
      <c r="KV191" s="0"/>
      <c r="KW191" s="0"/>
      <c r="KX191" s="0"/>
      <c r="KY191" s="0"/>
      <c r="KZ191" s="0"/>
      <c r="LA191" s="0"/>
      <c r="LB191" s="0"/>
      <c r="LC191" s="0"/>
      <c r="LD191" s="0"/>
      <c r="LE191" s="0"/>
      <c r="LF191" s="0"/>
      <c r="LG191" s="0"/>
      <c r="LH191" s="0"/>
      <c r="LI191" s="0"/>
      <c r="LJ191" s="0"/>
      <c r="LK191" s="0"/>
      <c r="LL191" s="0"/>
      <c r="LM191" s="0"/>
      <c r="LN191" s="0"/>
      <c r="LO191" s="0"/>
      <c r="LP191" s="0"/>
      <c r="LQ191" s="0"/>
      <c r="LR191" s="0"/>
      <c r="LS191" s="0"/>
      <c r="LT191" s="0"/>
      <c r="LU191" s="0"/>
      <c r="LV191" s="0"/>
      <c r="LW191" s="0"/>
      <c r="LX191" s="0"/>
      <c r="LY191" s="0"/>
      <c r="LZ191" s="0"/>
      <c r="MA191" s="0"/>
      <c r="MB191" s="0"/>
      <c r="MC191" s="0"/>
      <c r="MD191" s="0"/>
      <c r="ME191" s="0"/>
      <c r="MF191" s="0"/>
      <c r="MG191" s="0"/>
      <c r="MH191" s="0"/>
      <c r="MI191" s="0"/>
      <c r="MJ191" s="0"/>
      <c r="MK191" s="0"/>
      <c r="ML191" s="0"/>
      <c r="MM191" s="0"/>
      <c r="MN191" s="0"/>
      <c r="MO191" s="0"/>
      <c r="MP191" s="0"/>
      <c r="MQ191" s="0"/>
      <c r="MR191" s="0"/>
      <c r="MS191" s="0"/>
      <c r="MT191" s="0"/>
      <c r="MU191" s="0"/>
      <c r="MV191" s="0"/>
      <c r="MW191" s="0"/>
      <c r="MX191" s="0"/>
      <c r="MY191" s="0"/>
      <c r="MZ191" s="0"/>
      <c r="NA191" s="0"/>
      <c r="NB191" s="0"/>
      <c r="NC191" s="0"/>
      <c r="ND191" s="0"/>
      <c r="NE191" s="0"/>
      <c r="NF191" s="0"/>
      <c r="NG191" s="0"/>
      <c r="NH191" s="0"/>
      <c r="NI191" s="0"/>
      <c r="NJ191" s="0"/>
      <c r="NK191" s="0"/>
      <c r="NL191" s="0"/>
      <c r="NM191" s="0"/>
      <c r="NN191" s="0"/>
      <c r="NO191" s="0"/>
      <c r="NP191" s="0"/>
      <c r="NQ191" s="0"/>
      <c r="NR191" s="0"/>
      <c r="NS191" s="0"/>
      <c r="NT191" s="0"/>
      <c r="NU191" s="0"/>
      <c r="NV191" s="0"/>
      <c r="NW191" s="0"/>
      <c r="NX191" s="0"/>
      <c r="NY191" s="0"/>
      <c r="NZ191" s="0"/>
      <c r="OA191" s="0"/>
      <c r="OB191" s="0"/>
      <c r="OC191" s="0"/>
      <c r="OD191" s="0"/>
      <c r="OE191" s="0"/>
      <c r="OF191" s="0"/>
      <c r="OG191" s="0"/>
      <c r="OH191" s="0"/>
      <c r="OI191" s="0"/>
      <c r="OJ191" s="0"/>
      <c r="OK191" s="0"/>
      <c r="OL191" s="0"/>
      <c r="OM191" s="0"/>
      <c r="ON191" s="0"/>
      <c r="OO191" s="0"/>
      <c r="OP191" s="0"/>
      <c r="OQ191" s="0"/>
      <c r="OR191" s="0"/>
      <c r="OS191" s="0"/>
      <c r="OT191" s="0"/>
      <c r="OU191" s="0"/>
      <c r="OV191" s="0"/>
      <c r="OW191" s="0"/>
      <c r="OX191" s="0"/>
      <c r="OY191" s="0"/>
      <c r="OZ191" s="0"/>
      <c r="PA191" s="0"/>
      <c r="PB191" s="0"/>
      <c r="PC191" s="0"/>
      <c r="PD191" s="0"/>
      <c r="PE191" s="0"/>
      <c r="PF191" s="0"/>
      <c r="PG191" s="0"/>
      <c r="PH191" s="0"/>
      <c r="PI191" s="0"/>
      <c r="PJ191" s="0"/>
      <c r="PK191" s="0"/>
      <c r="PL191" s="0"/>
      <c r="PM191" s="0"/>
      <c r="PN191" s="0"/>
      <c r="PO191" s="0"/>
      <c r="PP191" s="0"/>
      <c r="PQ191" s="0"/>
      <c r="PR191" s="0"/>
      <c r="PS191" s="0"/>
      <c r="PT191" s="0"/>
      <c r="PU191" s="0"/>
      <c r="PV191" s="0"/>
      <c r="PW191" s="0"/>
      <c r="PX191" s="0"/>
      <c r="PY191" s="0"/>
      <c r="PZ191" s="0"/>
      <c r="QA191" s="0"/>
      <c r="QB191" s="0"/>
      <c r="QC191" s="0"/>
      <c r="QD191" s="0"/>
      <c r="QE191" s="0"/>
      <c r="QF191" s="0"/>
      <c r="QG191" s="0"/>
      <c r="QH191" s="0"/>
      <c r="QI191" s="0"/>
      <c r="QJ191" s="0"/>
      <c r="QK191" s="0"/>
      <c r="QL191" s="0"/>
      <c r="QM191" s="0"/>
      <c r="QN191" s="0"/>
      <c r="QO191" s="0"/>
      <c r="QP191" s="0"/>
      <c r="QQ191" s="0"/>
      <c r="QR191" s="0"/>
      <c r="QS191" s="0"/>
      <c r="QT191" s="0"/>
      <c r="QU191" s="0"/>
      <c r="QV191" s="0"/>
      <c r="QW191" s="0"/>
      <c r="QX191" s="0"/>
      <c r="QY191" s="0"/>
      <c r="QZ191" s="0"/>
      <c r="RA191" s="0"/>
      <c r="RB191" s="0"/>
      <c r="RC191" s="0"/>
      <c r="RD191" s="0"/>
      <c r="RE191" s="0"/>
      <c r="RF191" s="0"/>
      <c r="RG191" s="0"/>
      <c r="RH191" s="0"/>
      <c r="RI191" s="0"/>
      <c r="RJ191" s="0"/>
      <c r="RK191" s="0"/>
      <c r="RL191" s="0"/>
      <c r="RM191" s="0"/>
      <c r="RN191" s="0"/>
      <c r="RO191" s="0"/>
      <c r="RP191" s="0"/>
      <c r="RQ191" s="0"/>
      <c r="RR191" s="0"/>
      <c r="RS191" s="0"/>
      <c r="RT191" s="0"/>
      <c r="RU191" s="0"/>
      <c r="RV191" s="0"/>
      <c r="RW191" s="0"/>
      <c r="RX191" s="0"/>
      <c r="RY191" s="0"/>
      <c r="RZ191" s="0"/>
      <c r="SA191" s="0"/>
      <c r="SB191" s="0"/>
      <c r="SC191" s="0"/>
      <c r="SD191" s="0"/>
      <c r="SE191" s="0"/>
      <c r="SF191" s="0"/>
      <c r="SG191" s="0"/>
      <c r="SH191" s="0"/>
      <c r="SI191" s="0"/>
      <c r="SJ191" s="0"/>
      <c r="SK191" s="0"/>
      <c r="SL191" s="0"/>
      <c r="SM191" s="0"/>
      <c r="SN191" s="0"/>
      <c r="SO191" s="0"/>
      <c r="SP191" s="0"/>
      <c r="SQ191" s="0"/>
      <c r="SR191" s="0"/>
      <c r="SS191" s="0"/>
      <c r="ST191" s="0"/>
      <c r="SU191" s="0"/>
      <c r="SV191" s="0"/>
      <c r="SW191" s="0"/>
      <c r="SX191" s="0"/>
      <c r="SY191" s="0"/>
      <c r="SZ191" s="0"/>
      <c r="TA191" s="0"/>
      <c r="TB191" s="0"/>
      <c r="TC191" s="0"/>
      <c r="TD191" s="0"/>
      <c r="TE191" s="0"/>
      <c r="TF191" s="0"/>
      <c r="TG191" s="0"/>
      <c r="TH191" s="0"/>
      <c r="TI191" s="0"/>
      <c r="TJ191" s="0"/>
      <c r="TK191" s="0"/>
      <c r="TL191" s="0"/>
      <c r="TM191" s="0"/>
      <c r="TN191" s="0"/>
      <c r="TO191" s="0"/>
      <c r="TP191" s="0"/>
      <c r="TQ191" s="0"/>
      <c r="TR191" s="0"/>
      <c r="TS191" s="0"/>
      <c r="TT191" s="0"/>
      <c r="TU191" s="0"/>
      <c r="TV191" s="0"/>
      <c r="TW191" s="0"/>
      <c r="TX191" s="0"/>
      <c r="TY191" s="0"/>
      <c r="TZ191" s="0"/>
      <c r="UA191" s="0"/>
      <c r="UB191" s="0"/>
      <c r="UC191" s="0"/>
      <c r="UD191" s="0"/>
      <c r="UE191" s="0"/>
      <c r="UF191" s="0"/>
      <c r="UG191" s="0"/>
      <c r="UH191" s="0"/>
      <c r="UI191" s="0"/>
      <c r="UJ191" s="0"/>
      <c r="UK191" s="0"/>
      <c r="UL191" s="0"/>
      <c r="UM191" s="0"/>
      <c r="UN191" s="0"/>
      <c r="UO191" s="0"/>
      <c r="UP191" s="0"/>
      <c r="UQ191" s="0"/>
      <c r="UR191" s="0"/>
      <c r="US191" s="0"/>
      <c r="UT191" s="0"/>
      <c r="UU191" s="0"/>
      <c r="UV191" s="0"/>
      <c r="UW191" s="0"/>
      <c r="UX191" s="0"/>
      <c r="UY191" s="0"/>
      <c r="UZ191" s="0"/>
      <c r="VA191" s="0"/>
      <c r="VB191" s="0"/>
      <c r="VC191" s="0"/>
      <c r="VD191" s="0"/>
      <c r="VE191" s="0"/>
      <c r="VF191" s="0"/>
      <c r="VG191" s="0"/>
      <c r="VH191" s="0"/>
      <c r="VI191" s="0"/>
      <c r="VJ191" s="0"/>
      <c r="VK191" s="0"/>
      <c r="VL191" s="0"/>
      <c r="VM191" s="0"/>
      <c r="VN191" s="0"/>
      <c r="VO191" s="0"/>
      <c r="VP191" s="0"/>
      <c r="VQ191" s="0"/>
      <c r="VR191" s="0"/>
      <c r="VS191" s="0"/>
      <c r="VT191" s="0"/>
      <c r="VU191" s="0"/>
      <c r="VV191" s="0"/>
      <c r="VW191" s="0"/>
      <c r="VX191" s="0"/>
      <c r="VY191" s="0"/>
      <c r="VZ191" s="0"/>
      <c r="WA191" s="0"/>
      <c r="WB191" s="0"/>
      <c r="WC191" s="0"/>
      <c r="WD191" s="0"/>
      <c r="WE191" s="0"/>
      <c r="WF191" s="0"/>
      <c r="WG191" s="0"/>
      <c r="WH191" s="0"/>
      <c r="WI191" s="0"/>
      <c r="WJ191" s="0"/>
      <c r="WK191" s="0"/>
      <c r="WL191" s="0"/>
      <c r="WM191" s="0"/>
      <c r="WN191" s="0"/>
      <c r="WO191" s="0"/>
      <c r="WP191" s="0"/>
      <c r="WQ191" s="0"/>
      <c r="WR191" s="0"/>
      <c r="WS191" s="0"/>
      <c r="WT191" s="0"/>
      <c r="WU191" s="0"/>
      <c r="WV191" s="0"/>
      <c r="WW191" s="0"/>
      <c r="WX191" s="0"/>
      <c r="WY191" s="0"/>
      <c r="WZ191" s="0"/>
      <c r="XA191" s="0"/>
      <c r="XB191" s="0"/>
      <c r="XC191" s="0"/>
      <c r="XD191" s="0"/>
      <c r="XE191" s="0"/>
      <c r="XF191" s="0"/>
      <c r="XG191" s="0"/>
      <c r="XH191" s="0"/>
      <c r="XI191" s="0"/>
      <c r="XJ191" s="0"/>
      <c r="XK191" s="0"/>
      <c r="XL191" s="0"/>
      <c r="XM191" s="0"/>
      <c r="XN191" s="0"/>
      <c r="XO191" s="0"/>
      <c r="XP191" s="0"/>
      <c r="XQ191" s="0"/>
      <c r="XR191" s="0"/>
      <c r="XS191" s="0"/>
      <c r="XT191" s="0"/>
      <c r="XU191" s="0"/>
      <c r="XV191" s="0"/>
      <c r="XW191" s="0"/>
      <c r="XX191" s="0"/>
      <c r="XY191" s="0"/>
      <c r="XZ191" s="0"/>
      <c r="YA191" s="0"/>
      <c r="YB191" s="0"/>
      <c r="YC191" s="0"/>
      <c r="YD191" s="0"/>
      <c r="YE191" s="0"/>
      <c r="YF191" s="0"/>
      <c r="YG191" s="0"/>
      <c r="YH191" s="0"/>
      <c r="YI191" s="0"/>
      <c r="YJ191" s="0"/>
      <c r="YK191" s="0"/>
      <c r="YL191" s="0"/>
      <c r="YM191" s="0"/>
      <c r="YN191" s="0"/>
      <c r="YO191" s="0"/>
      <c r="YP191" s="0"/>
      <c r="YQ191" s="0"/>
      <c r="YR191" s="0"/>
      <c r="YS191" s="0"/>
      <c r="YT191" s="0"/>
      <c r="YU191" s="0"/>
      <c r="YV191" s="0"/>
      <c r="YW191" s="0"/>
      <c r="YX191" s="0"/>
      <c r="YY191" s="0"/>
      <c r="YZ191" s="0"/>
      <c r="ZA191" s="0"/>
      <c r="ZB191" s="0"/>
      <c r="ZC191" s="0"/>
      <c r="ZD191" s="0"/>
      <c r="ZE191" s="0"/>
      <c r="ZF191" s="0"/>
      <c r="ZG191" s="0"/>
      <c r="ZH191" s="0"/>
      <c r="ZI191" s="0"/>
      <c r="ZJ191" s="0"/>
      <c r="ZK191" s="0"/>
      <c r="ZL191" s="0"/>
      <c r="ZM191" s="0"/>
      <c r="ZN191" s="0"/>
      <c r="ZO191" s="0"/>
      <c r="ZP191" s="0"/>
      <c r="ZQ191" s="0"/>
      <c r="ZR191" s="0"/>
      <c r="ZS191" s="0"/>
      <c r="ZT191" s="0"/>
      <c r="ZU191" s="0"/>
      <c r="ZV191" s="0"/>
      <c r="ZW191" s="0"/>
      <c r="ZX191" s="0"/>
      <c r="ZY191" s="0"/>
      <c r="ZZ191" s="0"/>
      <c r="AAA191" s="0"/>
      <c r="AAB191" s="0"/>
      <c r="AAC191" s="0"/>
      <c r="AAD191" s="0"/>
      <c r="AAE191" s="0"/>
      <c r="AAF191" s="0"/>
      <c r="AAG191" s="0"/>
      <c r="AAH191" s="0"/>
      <c r="AAI191" s="0"/>
      <c r="AAJ191" s="0"/>
      <c r="AAK191" s="0"/>
      <c r="AAL191" s="0"/>
      <c r="AAM191" s="0"/>
      <c r="AAN191" s="0"/>
      <c r="AAO191" s="0"/>
      <c r="AAP191" s="0"/>
      <c r="AAQ191" s="0"/>
      <c r="AAR191" s="0"/>
      <c r="AAS191" s="0"/>
      <c r="AAT191" s="0"/>
      <c r="AAU191" s="0"/>
      <c r="AAV191" s="0"/>
      <c r="AAW191" s="0"/>
      <c r="AAX191" s="0"/>
      <c r="AAY191" s="0"/>
      <c r="AAZ191" s="0"/>
      <c r="ABA191" s="0"/>
      <c r="ABB191" s="0"/>
      <c r="ABC191" s="0"/>
      <c r="ABD191" s="0"/>
      <c r="ABE191" s="0"/>
      <c r="ABF191" s="0"/>
      <c r="ABG191" s="0"/>
      <c r="ABH191" s="0"/>
      <c r="ABI191" s="0"/>
      <c r="ABJ191" s="0"/>
      <c r="ABK191" s="0"/>
      <c r="ABL191" s="0"/>
      <c r="ABM191" s="0"/>
      <c r="ABN191" s="0"/>
      <c r="ABO191" s="0"/>
      <c r="ABP191" s="0"/>
      <c r="ABQ191" s="0"/>
      <c r="ABR191" s="0"/>
      <c r="ABS191" s="0"/>
      <c r="ABT191" s="0"/>
      <c r="ABU191" s="0"/>
      <c r="ABV191" s="0"/>
      <c r="ABW191" s="0"/>
      <c r="ABX191" s="0"/>
      <c r="ABY191" s="0"/>
      <c r="ABZ191" s="0"/>
      <c r="ACA191" s="0"/>
      <c r="ACB191" s="0"/>
      <c r="ACC191" s="0"/>
      <c r="ACD191" s="0"/>
      <c r="ACE191" s="0"/>
      <c r="ACF191" s="0"/>
      <c r="ACG191" s="0"/>
      <c r="ACH191" s="0"/>
      <c r="ACI191" s="0"/>
      <c r="ACJ191" s="0"/>
      <c r="ACK191" s="0"/>
      <c r="ACL191" s="0"/>
      <c r="ACM191" s="0"/>
      <c r="ACN191" s="0"/>
      <c r="ACO191" s="0"/>
      <c r="ACP191" s="0"/>
      <c r="ACQ191" s="0"/>
      <c r="ACR191" s="0"/>
      <c r="ACS191" s="0"/>
      <c r="ACT191" s="0"/>
      <c r="ACU191" s="0"/>
      <c r="ACV191" s="0"/>
      <c r="ACW191" s="0"/>
      <c r="ACX191" s="0"/>
      <c r="ACY191" s="0"/>
      <c r="ACZ191" s="0"/>
      <c r="ADA191" s="0"/>
      <c r="ADB191" s="0"/>
      <c r="ADC191" s="0"/>
      <c r="ADD191" s="0"/>
      <c r="ADE191" s="0"/>
      <c r="ADF191" s="0"/>
      <c r="ADG191" s="0"/>
      <c r="ADH191" s="0"/>
      <c r="ADI191" s="0"/>
      <c r="ADJ191" s="0"/>
      <c r="ADK191" s="0"/>
      <c r="ADL191" s="0"/>
      <c r="ADM191" s="0"/>
      <c r="ADN191" s="0"/>
      <c r="ADO191" s="0"/>
      <c r="ADP191" s="0"/>
      <c r="ADQ191" s="0"/>
      <c r="ADR191" s="0"/>
      <c r="ADS191" s="0"/>
      <c r="ADT191" s="0"/>
      <c r="ADU191" s="0"/>
      <c r="ADV191" s="0"/>
      <c r="ADW191" s="0"/>
      <c r="ADX191" s="0"/>
      <c r="ADY191" s="0"/>
      <c r="ADZ191" s="0"/>
      <c r="AEA191" s="0"/>
      <c r="AEB191" s="0"/>
      <c r="AEC191" s="0"/>
      <c r="AED191" s="0"/>
      <c r="AEE191" s="0"/>
      <c r="AEF191" s="0"/>
      <c r="AEG191" s="0"/>
      <c r="AEH191" s="0"/>
      <c r="AEI191" s="0"/>
      <c r="AEJ191" s="0"/>
      <c r="AEK191" s="0"/>
      <c r="AEL191" s="0"/>
      <c r="AEM191" s="0"/>
      <c r="AEN191" s="0"/>
      <c r="AEO191" s="0"/>
      <c r="AEP191" s="0"/>
      <c r="AEQ191" s="0"/>
      <c r="AER191" s="0"/>
      <c r="AES191" s="0"/>
      <c r="AET191" s="0"/>
      <c r="AEU191" s="0"/>
      <c r="AEV191" s="0"/>
      <c r="AEW191" s="0"/>
      <c r="AEX191" s="0"/>
      <c r="AEY191" s="0"/>
      <c r="AEZ191" s="0"/>
      <c r="AFA191" s="0"/>
      <c r="AFB191" s="0"/>
      <c r="AFC191" s="0"/>
      <c r="AFD191" s="0"/>
      <c r="AFE191" s="0"/>
      <c r="AFF191" s="0"/>
      <c r="AFG191" s="0"/>
      <c r="AFH191" s="0"/>
      <c r="AFI191" s="0"/>
      <c r="AFJ191" s="0"/>
      <c r="AFK191" s="0"/>
      <c r="AFL191" s="0"/>
      <c r="AFM191" s="0"/>
      <c r="AFN191" s="0"/>
      <c r="AFO191" s="0"/>
      <c r="AFP191" s="0"/>
      <c r="AFQ191" s="0"/>
      <c r="AFR191" s="0"/>
      <c r="AFS191" s="0"/>
      <c r="AFT191" s="0"/>
      <c r="AFU191" s="0"/>
      <c r="AFV191" s="0"/>
      <c r="AFW191" s="0"/>
      <c r="AFX191" s="0"/>
      <c r="AFY191" s="0"/>
      <c r="AFZ191" s="0"/>
      <c r="AGA191" s="0"/>
      <c r="AGB191" s="0"/>
      <c r="AGC191" s="0"/>
      <c r="AGD191" s="0"/>
      <c r="AGE191" s="0"/>
      <c r="AGF191" s="0"/>
      <c r="AGG191" s="0"/>
      <c r="AGH191" s="0"/>
      <c r="AGI191" s="0"/>
      <c r="AGJ191" s="0"/>
      <c r="AGK191" s="0"/>
      <c r="AGL191" s="0"/>
      <c r="AGM191" s="0"/>
      <c r="AGN191" s="0"/>
      <c r="AGO191" s="0"/>
      <c r="AGP191" s="0"/>
      <c r="AGQ191" s="0"/>
      <c r="AGR191" s="0"/>
      <c r="AGS191" s="0"/>
      <c r="AGT191" s="0"/>
      <c r="AGU191" s="0"/>
      <c r="AGV191" s="0"/>
      <c r="AGW191" s="0"/>
      <c r="AGX191" s="0"/>
      <c r="AGY191" s="0"/>
      <c r="AGZ191" s="0"/>
      <c r="AHA191" s="0"/>
      <c r="AHB191" s="0"/>
      <c r="AHC191" s="0"/>
      <c r="AHD191" s="0"/>
      <c r="AHE191" s="0"/>
      <c r="AHF191" s="0"/>
      <c r="AHG191" s="0"/>
      <c r="AHH191" s="0"/>
      <c r="AHI191" s="0"/>
      <c r="AHJ191" s="0"/>
      <c r="AHK191" s="0"/>
      <c r="AHL191" s="0"/>
      <c r="AHM191" s="0"/>
      <c r="AHN191" s="0"/>
      <c r="AHO191" s="0"/>
      <c r="AHP191" s="0"/>
      <c r="AHQ191" s="0"/>
      <c r="AHR191" s="0"/>
      <c r="AHS191" s="0"/>
      <c r="AHT191" s="0"/>
      <c r="AHU191" s="0"/>
      <c r="AHV191" s="0"/>
      <c r="AHW191" s="0"/>
      <c r="AHX191" s="0"/>
      <c r="AHY191" s="0"/>
      <c r="AHZ191" s="0"/>
      <c r="AIA191" s="0"/>
      <c r="AIB191" s="0"/>
      <c r="AIC191" s="0"/>
      <c r="AID191" s="0"/>
      <c r="AIE191" s="0"/>
      <c r="AIF191" s="0"/>
      <c r="AIG191" s="0"/>
      <c r="AIH191" s="0"/>
      <c r="AII191" s="0"/>
      <c r="AIJ191" s="0"/>
      <c r="AIK191" s="0"/>
      <c r="AIL191" s="0"/>
      <c r="AIM191" s="0"/>
      <c r="AIN191" s="0"/>
      <c r="AIO191" s="0"/>
      <c r="AIP191" s="0"/>
      <c r="AIQ191" s="0"/>
      <c r="AIR191" s="0"/>
      <c r="AIS191" s="0"/>
      <c r="AIT191" s="0"/>
      <c r="AIU191" s="0"/>
      <c r="AIV191" s="0"/>
      <c r="AIW191" s="0"/>
      <c r="AIX191" s="0"/>
      <c r="AIY191" s="0"/>
      <c r="AIZ191" s="0"/>
      <c r="AJA191" s="0"/>
      <c r="AJB191" s="0"/>
      <c r="AJC191" s="0"/>
      <c r="AJD191" s="0"/>
      <c r="AJE191" s="0"/>
      <c r="AJF191" s="0"/>
      <c r="AJG191" s="0"/>
      <c r="AJH191" s="0"/>
      <c r="AJI191" s="0"/>
      <c r="AJJ191" s="0"/>
      <c r="AJK191" s="0"/>
      <c r="AJL191" s="0"/>
      <c r="AJM191" s="0"/>
      <c r="AJN191" s="0"/>
      <c r="AJO191" s="0"/>
      <c r="AJP191" s="0"/>
      <c r="AJQ191" s="0"/>
      <c r="AJR191" s="0"/>
      <c r="AJS191" s="0"/>
      <c r="AJT191" s="0"/>
      <c r="AJU191" s="0"/>
      <c r="AJV191" s="0"/>
      <c r="AJW191" s="0"/>
      <c r="AJX191" s="0"/>
      <c r="AJY191" s="0"/>
      <c r="AJZ191" s="0"/>
      <c r="AKA191" s="0"/>
      <c r="AKB191" s="0"/>
      <c r="AKC191" s="0"/>
      <c r="AKD191" s="0"/>
      <c r="AKE191" s="0"/>
      <c r="AKF191" s="0"/>
      <c r="AKG191" s="0"/>
      <c r="AKH191" s="0"/>
      <c r="AKI191" s="0"/>
      <c r="AKJ191" s="0"/>
      <c r="AKK191" s="0"/>
      <c r="AKL191" s="0"/>
      <c r="AKM191" s="0"/>
      <c r="AKN191" s="0"/>
      <c r="AKO191" s="0"/>
      <c r="AKP191" s="0"/>
      <c r="AKQ191" s="0"/>
      <c r="AKR191" s="0"/>
      <c r="AKS191" s="0"/>
      <c r="AKT191" s="0"/>
      <c r="AKU191" s="0"/>
      <c r="AKV191" s="0"/>
      <c r="AKW191" s="0"/>
      <c r="AKX191" s="0"/>
      <c r="AKY191" s="0"/>
      <c r="AKZ191" s="0"/>
      <c r="ALA191" s="0"/>
      <c r="ALB191" s="0"/>
      <c r="ALC191" s="0"/>
      <c r="ALD191" s="0"/>
      <c r="ALE191" s="0"/>
      <c r="ALF191" s="0"/>
      <c r="ALG191" s="0"/>
      <c r="ALH191" s="0"/>
      <c r="ALI191" s="0"/>
      <c r="ALJ191" s="0"/>
      <c r="ALK191" s="0"/>
      <c r="ALL191" s="0"/>
      <c r="ALM191" s="0"/>
      <c r="ALN191" s="0"/>
      <c r="ALO191" s="0"/>
      <c r="ALP191" s="0"/>
      <c r="ALQ191" s="0"/>
      <c r="ALR191" s="0"/>
      <c r="ALS191" s="0"/>
      <c r="ALT191" s="0"/>
      <c r="ALU191" s="0"/>
      <c r="ALV191" s="0"/>
      <c r="ALW191" s="0"/>
      <c r="ALX191" s="0"/>
      <c r="ALY191" s="0"/>
      <c r="ALZ191" s="0"/>
      <c r="AMA191" s="0"/>
      <c r="AMB191" s="0"/>
      <c r="AMC191" s="0"/>
      <c r="AMD191" s="0"/>
      <c r="AME191" s="0"/>
      <c r="AMF191" s="0"/>
      <c r="AMG191" s="0"/>
      <c r="AMH191" s="0"/>
    </row>
    <row r="192" customFormat="false" ht="12.8" hidden="false" customHeight="false" outlineLevel="0" collapsed="false">
      <c r="A192" s="31"/>
      <c r="B192" s="32"/>
      <c r="C192" s="32"/>
      <c r="D192" s="7"/>
      <c r="E192" s="32"/>
      <c r="F192" s="33"/>
      <c r="G192" s="34"/>
      <c r="H192" s="34"/>
      <c r="I192" s="0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</row>
    <row r="193" customFormat="false" ht="12.8" hidden="false" customHeight="true" outlineLevel="0" collapsed="false">
      <c r="A193" s="16" t="s">
        <v>211</v>
      </c>
      <c r="B193" s="16"/>
      <c r="C193" s="16"/>
      <c r="D193" s="16"/>
      <c r="E193" s="16"/>
      <c r="F193" s="16"/>
      <c r="G193" s="16"/>
      <c r="H193" s="17" t="n">
        <f aca="false">H194</f>
        <v>787.933948</v>
      </c>
      <c r="I193" s="0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</row>
    <row r="194" customFormat="false" ht="12.8" hidden="false" customHeight="false" outlineLevel="0" collapsed="false">
      <c r="A194" s="19" t="s">
        <v>212</v>
      </c>
      <c r="B194" s="8"/>
      <c r="C194" s="8"/>
      <c r="D194" s="20" t="s">
        <v>15</v>
      </c>
      <c r="E194" s="8"/>
      <c r="F194" s="21"/>
      <c r="G194" s="22"/>
      <c r="H194" s="22" t="n">
        <f aca="false">SUM(H195:H196)</f>
        <v>787.933948</v>
      </c>
      <c r="I194" s="0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</row>
    <row r="195" customFormat="false" ht="13.75" hidden="false" customHeight="false" outlineLevel="0" collapsed="false">
      <c r="A195" s="23" t="s">
        <v>213</v>
      </c>
      <c r="B195" s="24" t="s">
        <v>17</v>
      </c>
      <c r="C195" s="24" t="n">
        <v>1</v>
      </c>
      <c r="D195" s="25" t="s">
        <v>18</v>
      </c>
      <c r="E195" s="24" t="s">
        <v>19</v>
      </c>
      <c r="F195" s="26" t="n">
        <v>23.26</v>
      </c>
      <c r="G195" s="27" t="n">
        <f aca="false">ANALÍTICA!$H$47</f>
        <v>30.7498</v>
      </c>
      <c r="H195" s="27" t="n">
        <f aca="false">G195*F195</f>
        <v>715.240348</v>
      </c>
      <c r="I195" s="0"/>
      <c r="J195" s="28" t="n">
        <f aca="false">F195*ANALÍTICA!$F$49</f>
        <v>18.608</v>
      </c>
      <c r="K195" s="29" t="n">
        <f aca="false">J195/8</f>
        <v>2.326</v>
      </c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</row>
    <row r="196" customFormat="false" ht="13.75" hidden="false" customHeight="false" outlineLevel="0" collapsed="false">
      <c r="A196" s="23" t="s">
        <v>214</v>
      </c>
      <c r="B196" s="24" t="s">
        <v>17</v>
      </c>
      <c r="C196" s="24" t="n">
        <v>8</v>
      </c>
      <c r="D196" s="25" t="s">
        <v>21</v>
      </c>
      <c r="E196" s="24" t="s">
        <v>22</v>
      </c>
      <c r="F196" s="26" t="n">
        <v>21</v>
      </c>
      <c r="G196" s="27" t="n">
        <f aca="false">ANALÍTICA!$H$103</f>
        <v>3.4616</v>
      </c>
      <c r="H196" s="27" t="n">
        <f aca="false">G196*F196</f>
        <v>72.6936</v>
      </c>
      <c r="I196" s="0"/>
      <c r="J196" s="28" t="n">
        <f aca="false">F196*ANALÍTICA!$F$105</f>
        <v>4.2</v>
      </c>
      <c r="K196" s="29" t="n">
        <f aca="false">J196/8</f>
        <v>0.525</v>
      </c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</row>
    <row r="197" customFormat="false" ht="12.8" hidden="false" customHeight="false" outlineLevel="0" collapsed="false">
      <c r="A197" s="31"/>
      <c r="B197" s="32"/>
      <c r="C197" s="32"/>
      <c r="D197" s="7"/>
      <c r="E197" s="32"/>
      <c r="F197" s="33"/>
      <c r="G197" s="34"/>
      <c r="H197" s="34"/>
      <c r="I197" s="0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</row>
    <row r="198" customFormat="false" ht="12.8" hidden="false" customHeight="true" outlineLevel="0" collapsed="false">
      <c r="A198" s="35" t="s">
        <v>215</v>
      </c>
      <c r="B198" s="35"/>
      <c r="C198" s="35"/>
      <c r="D198" s="35"/>
      <c r="E198" s="35"/>
      <c r="F198" s="35"/>
      <c r="G198" s="35"/>
      <c r="H198" s="17" t="n">
        <f aca="false">H199+H201</f>
        <v>25867.315</v>
      </c>
      <c r="I198" s="0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</row>
    <row r="199" customFormat="false" ht="12.8" hidden="false" customHeight="false" outlineLevel="0" collapsed="false">
      <c r="A199" s="8" t="s">
        <v>216</v>
      </c>
      <c r="B199" s="8"/>
      <c r="C199" s="8"/>
      <c r="D199" s="36" t="s">
        <v>217</v>
      </c>
      <c r="E199" s="8"/>
      <c r="F199" s="8"/>
      <c r="G199" s="22"/>
      <c r="H199" s="22" t="n">
        <f aca="false">SUM(H200)</f>
        <v>8974.68</v>
      </c>
      <c r="I199" s="0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</row>
    <row r="200" customFormat="false" ht="25.35" hidden="false" customHeight="false" outlineLevel="0" collapsed="false">
      <c r="A200" s="23" t="s">
        <v>218</v>
      </c>
      <c r="B200" s="24" t="s">
        <v>17</v>
      </c>
      <c r="C200" s="24" t="n">
        <v>14</v>
      </c>
      <c r="D200" s="25" t="s">
        <v>219</v>
      </c>
      <c r="E200" s="24" t="s">
        <v>220</v>
      </c>
      <c r="F200" s="26" t="n">
        <v>12</v>
      </c>
      <c r="G200" s="27" t="n">
        <f aca="false">ANALÍTICA!H151</f>
        <v>747.89</v>
      </c>
      <c r="H200" s="27" t="n">
        <f aca="false">F200*G200</f>
        <v>8974.68</v>
      </c>
      <c r="I200" s="0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</row>
    <row r="201" customFormat="false" ht="12.8" hidden="false" customHeight="false" outlineLevel="0" collapsed="false">
      <c r="A201" s="8" t="s">
        <v>221</v>
      </c>
      <c r="B201" s="8"/>
      <c r="C201" s="8"/>
      <c r="D201" s="36" t="s">
        <v>222</v>
      </c>
      <c r="E201" s="8"/>
      <c r="F201" s="8"/>
      <c r="G201" s="22"/>
      <c r="H201" s="22" t="n">
        <f aca="false">SUM(H202:H204)</f>
        <v>16892.635</v>
      </c>
      <c r="I201" s="0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</row>
    <row r="202" customFormat="false" ht="13.75" hidden="false" customHeight="false" outlineLevel="0" collapsed="false">
      <c r="A202" s="23" t="s">
        <v>223</v>
      </c>
      <c r="B202" s="24" t="s">
        <v>17</v>
      </c>
      <c r="C202" s="24" t="n">
        <v>12</v>
      </c>
      <c r="D202" s="25" t="s">
        <v>224</v>
      </c>
      <c r="E202" s="24" t="s">
        <v>220</v>
      </c>
      <c r="F202" s="26" t="n">
        <v>3</v>
      </c>
      <c r="G202" s="27" t="n">
        <f aca="false">ANALÍTICA!H139</f>
        <v>544.545</v>
      </c>
      <c r="H202" s="27" t="n">
        <f aca="false">G202*F202</f>
        <v>1633.635</v>
      </c>
      <c r="I202" s="0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</row>
    <row r="203" customFormat="false" ht="13.75" hidden="false" customHeight="false" outlineLevel="0" collapsed="false">
      <c r="A203" s="23" t="s">
        <v>225</v>
      </c>
      <c r="B203" s="24" t="s">
        <v>17</v>
      </c>
      <c r="C203" s="24" t="n">
        <v>13</v>
      </c>
      <c r="D203" s="25" t="s">
        <v>226</v>
      </c>
      <c r="E203" s="24" t="s">
        <v>19</v>
      </c>
      <c r="F203" s="26" t="n">
        <v>800</v>
      </c>
      <c r="G203" s="27" t="n">
        <f aca="false">ANALÍTICA!H145</f>
        <v>3.5675</v>
      </c>
      <c r="H203" s="27" t="n">
        <f aca="false">G203*F203</f>
        <v>2854</v>
      </c>
      <c r="I203" s="0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</row>
    <row r="204" customFormat="false" ht="13.4" hidden="false" customHeight="false" outlineLevel="0" collapsed="false">
      <c r="A204" s="23" t="s">
        <v>227</v>
      </c>
      <c r="B204" s="24" t="s">
        <v>17</v>
      </c>
      <c r="C204" s="24" t="n">
        <v>15</v>
      </c>
      <c r="D204" s="25" t="s">
        <v>228</v>
      </c>
      <c r="E204" s="24" t="s">
        <v>220</v>
      </c>
      <c r="F204" s="26" t="n">
        <v>12</v>
      </c>
      <c r="G204" s="27" t="n">
        <f aca="false">ANALÍTICA!H157</f>
        <v>1033.75</v>
      </c>
      <c r="H204" s="27" t="n">
        <f aca="false">G204*F204</f>
        <v>12405</v>
      </c>
      <c r="I204" s="0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</row>
    <row r="205" customFormat="false" ht="12.8" hidden="false" customHeight="false" outlineLevel="0" collapsed="false">
      <c r="A205" s="37"/>
      <c r="B205" s="37"/>
      <c r="C205" s="37"/>
      <c r="D205" s="37"/>
      <c r="E205" s="37"/>
      <c r="F205" s="37"/>
      <c r="G205" s="37"/>
      <c r="H205" s="37"/>
      <c r="I205" s="0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</row>
    <row r="206" customFormat="false" ht="12.8" hidden="false" customHeight="true" outlineLevel="0" collapsed="false">
      <c r="A206" s="35" t="s">
        <v>229</v>
      </c>
      <c r="B206" s="35"/>
      <c r="C206" s="35"/>
      <c r="D206" s="35"/>
      <c r="E206" s="35"/>
      <c r="F206" s="35"/>
      <c r="G206" s="35"/>
      <c r="H206" s="35"/>
      <c r="I206" s="0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</row>
    <row r="207" customFormat="false" ht="12.8" hidden="false" customHeight="true" outlineLevel="0" collapsed="false">
      <c r="A207" s="38" t="s">
        <v>230</v>
      </c>
      <c r="B207" s="38"/>
      <c r="C207" s="38"/>
      <c r="D207" s="38"/>
      <c r="E207" s="38"/>
      <c r="F207" s="38"/>
      <c r="G207" s="38"/>
      <c r="H207" s="39" t="n">
        <f aca="false">H198+H193+H145+H98+H56+H16+H11</f>
        <v>249337.9318483</v>
      </c>
      <c r="I207" s="0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</row>
    <row r="208" customFormat="false" ht="12.8" hidden="false" customHeight="true" outlineLevel="0" collapsed="false">
      <c r="A208" s="38" t="s">
        <v>231</v>
      </c>
      <c r="B208" s="38"/>
      <c r="C208" s="38"/>
      <c r="D208" s="38"/>
      <c r="E208" s="38"/>
      <c r="F208" s="38"/>
      <c r="G208" s="38"/>
      <c r="H208" s="39" t="n">
        <f aca="false">0.2*H207</f>
        <v>49867.58636966</v>
      </c>
      <c r="I208" s="0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</row>
    <row r="209" customFormat="false" ht="12.8" hidden="false" customHeight="true" outlineLevel="0" collapsed="false">
      <c r="A209" s="38" t="s">
        <v>232</v>
      </c>
      <c r="B209" s="38"/>
      <c r="C209" s="38"/>
      <c r="D209" s="38"/>
      <c r="E209" s="38"/>
      <c r="F209" s="38"/>
      <c r="G209" s="38"/>
      <c r="H209" s="39" t="n">
        <f aca="false">SUM(H207:H208)</f>
        <v>299205.51821796</v>
      </c>
      <c r="I209" s="0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</row>
  </sheetData>
  <mergeCells count="26">
    <mergeCell ref="A1:H1"/>
    <mergeCell ref="A2:H2"/>
    <mergeCell ref="A3:H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H8:H9"/>
    <mergeCell ref="A11:G11"/>
    <mergeCell ref="A16:G16"/>
    <mergeCell ref="A56:G56"/>
    <mergeCell ref="A98:G98"/>
    <mergeCell ref="A145:G145"/>
    <mergeCell ref="A193:G193"/>
    <mergeCell ref="A198:G198"/>
    <mergeCell ref="A205:H205"/>
    <mergeCell ref="A206:H206"/>
    <mergeCell ref="A207:G207"/>
    <mergeCell ref="A208:G208"/>
    <mergeCell ref="A209:G20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4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AMI164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5" zoomScaleNormal="85" zoomScalePageLayoutView="65" workbookViewId="0">
      <selection pane="topLeft" activeCell="C98" activeCellId="0" sqref="C98"/>
    </sheetView>
  </sheetViews>
  <sheetFormatPr defaultRowHeight="12.8"/>
  <cols>
    <col collapsed="false" hidden="false" max="1" min="1" style="2" width="14.8469387755102"/>
    <col collapsed="false" hidden="false" max="2" min="2" style="2" width="16.7040816326531"/>
    <col collapsed="false" hidden="false" max="3" min="3" style="1" width="52.4489795918367"/>
    <col collapsed="false" hidden="false" max="4" min="4" style="2" width="11.5663265306122"/>
    <col collapsed="false" hidden="false" max="5" min="5" style="1" width="14.75"/>
    <col collapsed="false" hidden="false" max="6" min="6" style="1" width="15.0561224489796"/>
    <col collapsed="false" hidden="false" max="7" min="7" style="1" width="15.7142857142857"/>
    <col collapsed="false" hidden="false" max="8" min="8" style="2" width="32.9285714285714"/>
    <col collapsed="false" hidden="false" max="9" min="9" style="1" width="10.3877551020408"/>
    <col collapsed="false" hidden="false" max="1023" min="10" style="1" width="11.5663265306122"/>
    <col collapsed="false" hidden="false" max="1025" min="1024" style="0" width="11.5663265306122"/>
  </cols>
  <sheetData>
    <row r="1" customFormat="false" ht="15.95" hidden="false" customHeight="true" outlineLevel="0" collapsed="false">
      <c r="A1" s="4" t="s">
        <v>233</v>
      </c>
      <c r="B1" s="4"/>
      <c r="C1" s="4"/>
      <c r="D1" s="4"/>
      <c r="E1" s="4"/>
      <c r="F1" s="4"/>
      <c r="G1" s="4"/>
      <c r="H1" s="4"/>
      <c r="I1" s="40"/>
      <c r="J1" s="4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2.8" hidden="false" customHeight="false" outlineLevel="0" collapsed="false">
      <c r="A2" s="41"/>
      <c r="B2" s="41"/>
      <c r="C2" s="41"/>
      <c r="D2" s="41"/>
      <c r="E2" s="41"/>
      <c r="F2" s="41"/>
      <c r="G2" s="41"/>
      <c r="H2" s="41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4" hidden="false" customHeight="true" outlineLevel="0" collapsed="false">
      <c r="A3" s="6" t="s">
        <v>234</v>
      </c>
      <c r="B3" s="6"/>
      <c r="C3" s="6"/>
      <c r="D3" s="6"/>
      <c r="E3" s="6"/>
      <c r="F3" s="6"/>
      <c r="G3" s="6"/>
      <c r="H3" s="6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4" hidden="false" customHeight="true" outlineLevel="0" collapsed="false">
      <c r="A4" s="6" t="s">
        <v>235</v>
      </c>
      <c r="B4" s="6"/>
      <c r="C4" s="6"/>
      <c r="D4" s="6"/>
      <c r="E4" s="6"/>
      <c r="F4" s="6"/>
      <c r="G4" s="6"/>
      <c r="H4" s="6"/>
      <c r="I4" s="0"/>
      <c r="J4" s="0"/>
      <c r="K4" s="42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4" hidden="false" customHeight="true" outlineLevel="0" collapsed="false">
      <c r="A5" s="7" t="s">
        <v>236</v>
      </c>
      <c r="B5" s="7"/>
      <c r="C5" s="7"/>
      <c r="D5" s="7"/>
      <c r="E5" s="7"/>
      <c r="F5" s="7"/>
      <c r="G5" s="7"/>
      <c r="H5" s="7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4" hidden="false" customHeight="true" outlineLevel="0" collapsed="false">
      <c r="A6" s="6" t="s">
        <v>237</v>
      </c>
      <c r="B6" s="6"/>
      <c r="C6" s="6"/>
      <c r="D6" s="6"/>
      <c r="E6" s="6"/>
      <c r="F6" s="6"/>
      <c r="G6" s="6"/>
      <c r="H6" s="6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2.8" hidden="false" customHeight="false" outlineLevel="0" collapsed="false">
      <c r="A7" s="41"/>
      <c r="B7" s="41"/>
      <c r="C7" s="41"/>
      <c r="D7" s="41"/>
      <c r="E7" s="41"/>
      <c r="F7" s="41"/>
      <c r="G7" s="41"/>
      <c r="H7" s="41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25.35" hidden="false" customHeight="false" outlineLevel="0" collapsed="false">
      <c r="A8" s="21" t="s">
        <v>2</v>
      </c>
      <c r="B8" s="21" t="s">
        <v>3</v>
      </c>
      <c r="C8" s="21" t="s">
        <v>4</v>
      </c>
      <c r="D8" s="21" t="s">
        <v>238</v>
      </c>
      <c r="E8" s="21" t="s">
        <v>239</v>
      </c>
      <c r="F8" s="21" t="s">
        <v>240</v>
      </c>
      <c r="G8" s="21" t="s">
        <v>241</v>
      </c>
      <c r="H8" s="21" t="s">
        <v>242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2.8" hidden="false" customHeight="false" outlineLevel="0" collapsed="false">
      <c r="A9" s="32"/>
      <c r="B9" s="32"/>
      <c r="C9" s="32"/>
      <c r="D9" s="32"/>
      <c r="E9" s="32"/>
      <c r="F9" s="32"/>
      <c r="G9" s="32"/>
      <c r="H9" s="32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4" hidden="false" customHeight="false" outlineLevel="0" collapsed="false">
      <c r="A10" s="21" t="s">
        <v>243</v>
      </c>
      <c r="B10" s="43" t="n">
        <v>88310</v>
      </c>
      <c r="C10" s="44" t="s">
        <v>244</v>
      </c>
      <c r="D10" s="43" t="s">
        <v>245</v>
      </c>
      <c r="E10" s="45"/>
      <c r="F10" s="46"/>
      <c r="G10" s="47"/>
      <c r="H10" s="22" t="n">
        <f aca="false">SUM(H11:H17)</f>
        <v>15.59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4" hidden="false" customHeight="false" outlineLevel="0" collapsed="false">
      <c r="A11" s="24" t="s">
        <v>243</v>
      </c>
      <c r="B11" s="48" t="n">
        <v>4783</v>
      </c>
      <c r="C11" s="49" t="s">
        <v>246</v>
      </c>
      <c r="D11" s="48" t="s">
        <v>245</v>
      </c>
      <c r="E11" s="48" t="s">
        <v>247</v>
      </c>
      <c r="F11" s="50" t="n">
        <v>1</v>
      </c>
      <c r="G11" s="51" t="n">
        <v>11.7</v>
      </c>
      <c r="H11" s="27" t="n">
        <f aca="false">G11*F11</f>
        <v>11.7</v>
      </c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4" hidden="false" customHeight="false" outlineLevel="0" collapsed="false">
      <c r="A12" s="24" t="s">
        <v>243</v>
      </c>
      <c r="B12" s="48" t="n">
        <v>37370</v>
      </c>
      <c r="C12" s="25" t="s">
        <v>248</v>
      </c>
      <c r="D12" s="24" t="s">
        <v>245</v>
      </c>
      <c r="E12" s="24"/>
      <c r="F12" s="52" t="n">
        <v>1</v>
      </c>
      <c r="G12" s="53" t="n">
        <v>1.62</v>
      </c>
      <c r="H12" s="27" t="n">
        <f aca="false">F12*G12</f>
        <v>1.62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4" hidden="false" customHeight="false" outlineLevel="0" collapsed="false">
      <c r="A13" s="24" t="s">
        <v>243</v>
      </c>
      <c r="B13" s="48" t="n">
        <v>37371</v>
      </c>
      <c r="C13" s="25" t="s">
        <v>249</v>
      </c>
      <c r="D13" s="24" t="s">
        <v>245</v>
      </c>
      <c r="E13" s="24"/>
      <c r="F13" s="52" t="n">
        <v>1</v>
      </c>
      <c r="G13" s="53" t="n">
        <v>0.82</v>
      </c>
      <c r="H13" s="27" t="n">
        <f aca="false">G13*F13</f>
        <v>0.82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4" hidden="false" customHeight="false" outlineLevel="0" collapsed="false">
      <c r="A14" s="24" t="s">
        <v>243</v>
      </c>
      <c r="B14" s="48" t="n">
        <v>37372</v>
      </c>
      <c r="C14" s="49" t="s">
        <v>250</v>
      </c>
      <c r="D14" s="48" t="s">
        <v>245</v>
      </c>
      <c r="E14" s="48"/>
      <c r="F14" s="50" t="n">
        <v>1</v>
      </c>
      <c r="G14" s="51" t="n">
        <v>0.09</v>
      </c>
      <c r="H14" s="27" t="n">
        <f aca="false">G14*F14</f>
        <v>0.09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4" hidden="false" customHeight="false" outlineLevel="0" collapsed="false">
      <c r="A15" s="24" t="s">
        <v>243</v>
      </c>
      <c r="B15" s="48" t="n">
        <v>37373</v>
      </c>
      <c r="C15" s="25" t="s">
        <v>251</v>
      </c>
      <c r="D15" s="48" t="s">
        <v>245</v>
      </c>
      <c r="E15" s="48"/>
      <c r="F15" s="50" t="n">
        <v>1</v>
      </c>
      <c r="G15" s="51" t="n">
        <v>0.04</v>
      </c>
      <c r="H15" s="27" t="n">
        <f aca="false">G15*F15</f>
        <v>0.04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4" hidden="false" customHeight="false" outlineLevel="0" collapsed="false">
      <c r="A16" s="24" t="s">
        <v>243</v>
      </c>
      <c r="B16" s="48" t="n">
        <v>88236</v>
      </c>
      <c r="C16" s="25" t="s">
        <v>252</v>
      </c>
      <c r="D16" s="48" t="s">
        <v>245</v>
      </c>
      <c r="E16" s="48"/>
      <c r="F16" s="50" t="n">
        <v>1</v>
      </c>
      <c r="G16" s="51" t="n">
        <v>0.35</v>
      </c>
      <c r="H16" s="27" t="n">
        <f aca="false">G16*F16</f>
        <v>0.35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4" hidden="false" customHeight="false" outlineLevel="0" collapsed="false">
      <c r="A17" s="24" t="s">
        <v>243</v>
      </c>
      <c r="B17" s="48" t="n">
        <v>88237</v>
      </c>
      <c r="C17" s="25" t="s">
        <v>253</v>
      </c>
      <c r="D17" s="24" t="s">
        <v>245</v>
      </c>
      <c r="E17" s="24"/>
      <c r="F17" s="52" t="n">
        <v>1</v>
      </c>
      <c r="G17" s="53" t="n">
        <v>0.97</v>
      </c>
      <c r="H17" s="27" t="n">
        <f aca="false">F17*G17</f>
        <v>0.97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2.8" hidden="false" customHeight="false" outlineLevel="0" collapsed="false">
      <c r="A18" s="32"/>
      <c r="B18" s="32"/>
      <c r="C18" s="32"/>
      <c r="D18" s="32"/>
      <c r="E18" s="32"/>
      <c r="F18" s="32"/>
      <c r="G18" s="32"/>
      <c r="H18" s="32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3.4" hidden="false" customHeight="false" outlineLevel="0" collapsed="false">
      <c r="A19" s="21" t="s">
        <v>243</v>
      </c>
      <c r="B19" s="43" t="n">
        <v>88325</v>
      </c>
      <c r="C19" s="44" t="s">
        <v>254</v>
      </c>
      <c r="D19" s="43" t="s">
        <v>245</v>
      </c>
      <c r="E19" s="45"/>
      <c r="F19" s="46"/>
      <c r="G19" s="47"/>
      <c r="H19" s="22" t="n">
        <f aca="false">SUM(H20:H26)</f>
        <v>13.98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3.4" hidden="false" customHeight="false" outlineLevel="0" collapsed="false">
      <c r="A20" s="24" t="s">
        <v>243</v>
      </c>
      <c r="B20" s="48" t="n">
        <v>10489</v>
      </c>
      <c r="C20" s="49" t="s">
        <v>255</v>
      </c>
      <c r="D20" s="48" t="s">
        <v>245</v>
      </c>
      <c r="E20" s="48" t="s">
        <v>247</v>
      </c>
      <c r="F20" s="50" t="n">
        <v>1</v>
      </c>
      <c r="G20" s="51" t="n">
        <v>10.09</v>
      </c>
      <c r="H20" s="27" t="n">
        <f aca="false">G20*F20</f>
        <v>10.09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3.4" hidden="false" customHeight="false" outlineLevel="0" collapsed="false">
      <c r="A21" s="24" t="s">
        <v>243</v>
      </c>
      <c r="B21" s="48" t="n">
        <v>37370</v>
      </c>
      <c r="C21" s="25" t="s">
        <v>248</v>
      </c>
      <c r="D21" s="24" t="s">
        <v>245</v>
      </c>
      <c r="E21" s="24"/>
      <c r="F21" s="52" t="n">
        <v>1</v>
      </c>
      <c r="G21" s="53" t="n">
        <v>1.62</v>
      </c>
      <c r="H21" s="27" t="n">
        <f aca="false">F21*G21</f>
        <v>1.62</v>
      </c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4" hidden="false" customHeight="false" outlineLevel="0" collapsed="false">
      <c r="A22" s="24" t="s">
        <v>243</v>
      </c>
      <c r="B22" s="48" t="n">
        <v>37371</v>
      </c>
      <c r="C22" s="25" t="s">
        <v>249</v>
      </c>
      <c r="D22" s="24" t="s">
        <v>245</v>
      </c>
      <c r="E22" s="24"/>
      <c r="F22" s="52" t="n">
        <v>1</v>
      </c>
      <c r="G22" s="53" t="n">
        <v>0.82</v>
      </c>
      <c r="H22" s="27" t="n">
        <f aca="false">G22*F22</f>
        <v>0.82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4" hidden="false" customHeight="false" outlineLevel="0" collapsed="false">
      <c r="A23" s="24" t="s">
        <v>243</v>
      </c>
      <c r="B23" s="48" t="n">
        <v>37372</v>
      </c>
      <c r="C23" s="49" t="s">
        <v>250</v>
      </c>
      <c r="D23" s="48" t="s">
        <v>245</v>
      </c>
      <c r="E23" s="48"/>
      <c r="F23" s="50" t="n">
        <v>1</v>
      </c>
      <c r="G23" s="51" t="n">
        <v>0.09</v>
      </c>
      <c r="H23" s="27" t="n">
        <f aca="false">G23*F23</f>
        <v>0.09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4" hidden="false" customHeight="false" outlineLevel="0" collapsed="false">
      <c r="A24" s="24" t="s">
        <v>243</v>
      </c>
      <c r="B24" s="48" t="n">
        <v>37373</v>
      </c>
      <c r="C24" s="25" t="s">
        <v>251</v>
      </c>
      <c r="D24" s="48" t="s">
        <v>245</v>
      </c>
      <c r="E24" s="48"/>
      <c r="F24" s="50" t="n">
        <v>1</v>
      </c>
      <c r="G24" s="51" t="n">
        <v>0.04</v>
      </c>
      <c r="H24" s="27" t="n">
        <f aca="false">G24*F24</f>
        <v>0.04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4" hidden="false" customHeight="false" outlineLevel="0" collapsed="false">
      <c r="A25" s="24" t="s">
        <v>243</v>
      </c>
      <c r="B25" s="48" t="n">
        <v>88236</v>
      </c>
      <c r="C25" s="25" t="s">
        <v>252</v>
      </c>
      <c r="D25" s="48" t="s">
        <v>245</v>
      </c>
      <c r="E25" s="48"/>
      <c r="F25" s="50" t="n">
        <v>1</v>
      </c>
      <c r="G25" s="51" t="n">
        <v>0.35</v>
      </c>
      <c r="H25" s="27" t="n">
        <f aca="false">G25*F25</f>
        <v>0.35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4" hidden="false" customHeight="false" outlineLevel="0" collapsed="false">
      <c r="A26" s="24" t="s">
        <v>243</v>
      </c>
      <c r="B26" s="48" t="n">
        <v>88237</v>
      </c>
      <c r="C26" s="25" t="s">
        <v>253</v>
      </c>
      <c r="D26" s="24" t="s">
        <v>245</v>
      </c>
      <c r="E26" s="24"/>
      <c r="F26" s="52" t="n">
        <v>1</v>
      </c>
      <c r="G26" s="53" t="n">
        <v>0.97</v>
      </c>
      <c r="H26" s="27" t="n">
        <f aca="false">F26*G26</f>
        <v>0.97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2.8" hidden="false" customHeight="false" outlineLevel="0" collapsed="false">
      <c r="A27" s="32"/>
      <c r="B27" s="32"/>
      <c r="C27" s="32"/>
      <c r="D27" s="32"/>
      <c r="E27" s="32"/>
      <c r="F27" s="32"/>
      <c r="G27" s="32"/>
      <c r="H27" s="32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4" hidden="false" customHeight="false" outlineLevel="0" collapsed="false">
      <c r="A28" s="21" t="s">
        <v>243</v>
      </c>
      <c r="B28" s="43" t="n">
        <v>88315</v>
      </c>
      <c r="C28" s="44" t="s">
        <v>256</v>
      </c>
      <c r="D28" s="43" t="s">
        <v>245</v>
      </c>
      <c r="E28" s="45"/>
      <c r="F28" s="46"/>
      <c r="G28" s="47"/>
      <c r="H28" s="22" t="n">
        <f aca="false">SUM(H29:H35)</f>
        <v>14.93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4" hidden="false" customHeight="false" outlineLevel="0" collapsed="false">
      <c r="A29" s="24" t="s">
        <v>243</v>
      </c>
      <c r="B29" s="48" t="n">
        <v>6110</v>
      </c>
      <c r="C29" s="49" t="s">
        <v>257</v>
      </c>
      <c r="D29" s="48" t="s">
        <v>245</v>
      </c>
      <c r="E29" s="48" t="s">
        <v>247</v>
      </c>
      <c r="F29" s="50" t="n">
        <v>1</v>
      </c>
      <c r="G29" s="51" t="n">
        <v>11.04</v>
      </c>
      <c r="H29" s="27" t="n">
        <f aca="false">G29*F29</f>
        <v>11.04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3.4" hidden="false" customHeight="false" outlineLevel="0" collapsed="false">
      <c r="A30" s="24" t="s">
        <v>243</v>
      </c>
      <c r="B30" s="48" t="n">
        <v>37370</v>
      </c>
      <c r="C30" s="25" t="s">
        <v>248</v>
      </c>
      <c r="D30" s="24" t="s">
        <v>245</v>
      </c>
      <c r="E30" s="24"/>
      <c r="F30" s="52" t="n">
        <v>1</v>
      </c>
      <c r="G30" s="53" t="n">
        <v>1.62</v>
      </c>
      <c r="H30" s="27" t="n">
        <f aca="false">F30*G30</f>
        <v>1.62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13.4" hidden="false" customHeight="false" outlineLevel="0" collapsed="false">
      <c r="A31" s="24" t="s">
        <v>243</v>
      </c>
      <c r="B31" s="48" t="n">
        <v>37371</v>
      </c>
      <c r="C31" s="25" t="s">
        <v>249</v>
      </c>
      <c r="D31" s="24" t="s">
        <v>245</v>
      </c>
      <c r="E31" s="24"/>
      <c r="F31" s="52" t="n">
        <v>1</v>
      </c>
      <c r="G31" s="53" t="n">
        <v>0.82</v>
      </c>
      <c r="H31" s="27" t="n">
        <f aca="false">G31*F31</f>
        <v>0.82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3.4" hidden="false" customHeight="false" outlineLevel="0" collapsed="false">
      <c r="A32" s="24" t="s">
        <v>243</v>
      </c>
      <c r="B32" s="48" t="n">
        <v>37372</v>
      </c>
      <c r="C32" s="49" t="s">
        <v>250</v>
      </c>
      <c r="D32" s="48" t="s">
        <v>245</v>
      </c>
      <c r="E32" s="48"/>
      <c r="F32" s="50" t="n">
        <v>1</v>
      </c>
      <c r="G32" s="51" t="n">
        <v>0.09</v>
      </c>
      <c r="H32" s="27" t="n">
        <f aca="false">G32*F32</f>
        <v>0.09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3.4" hidden="false" customHeight="false" outlineLevel="0" collapsed="false">
      <c r="A33" s="24" t="s">
        <v>243</v>
      </c>
      <c r="B33" s="48" t="n">
        <v>37373</v>
      </c>
      <c r="C33" s="25" t="s">
        <v>251</v>
      </c>
      <c r="D33" s="48" t="s">
        <v>245</v>
      </c>
      <c r="E33" s="48"/>
      <c r="F33" s="50" t="n">
        <v>1</v>
      </c>
      <c r="G33" s="51" t="n">
        <v>0.04</v>
      </c>
      <c r="H33" s="27" t="n">
        <f aca="false">G33*F33</f>
        <v>0.04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3.4" hidden="false" customHeight="false" outlineLevel="0" collapsed="false">
      <c r="A34" s="24" t="s">
        <v>243</v>
      </c>
      <c r="B34" s="48" t="n">
        <v>88236</v>
      </c>
      <c r="C34" s="25" t="s">
        <v>252</v>
      </c>
      <c r="D34" s="48" t="s">
        <v>245</v>
      </c>
      <c r="E34" s="48"/>
      <c r="F34" s="50" t="n">
        <v>1</v>
      </c>
      <c r="G34" s="51" t="n">
        <v>0.35</v>
      </c>
      <c r="H34" s="27" t="n">
        <f aca="false">G34*F34</f>
        <v>0.35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3.4" hidden="false" customHeight="false" outlineLevel="0" collapsed="false">
      <c r="A35" s="24" t="s">
        <v>243</v>
      </c>
      <c r="B35" s="48" t="n">
        <v>88237</v>
      </c>
      <c r="C35" s="25" t="s">
        <v>253</v>
      </c>
      <c r="D35" s="24" t="s">
        <v>245</v>
      </c>
      <c r="E35" s="24"/>
      <c r="F35" s="52" t="n">
        <v>1</v>
      </c>
      <c r="G35" s="53" t="n">
        <v>0.97</v>
      </c>
      <c r="H35" s="27" t="n">
        <f aca="false">F35*G35</f>
        <v>0.97</v>
      </c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2.8" hidden="false" customHeight="false" outlineLevel="0" collapsed="false">
      <c r="A36" s="32"/>
      <c r="B36" s="32"/>
      <c r="C36" s="32"/>
      <c r="D36" s="32"/>
      <c r="E36" s="32"/>
      <c r="F36" s="32"/>
      <c r="G36" s="32"/>
      <c r="H36" s="32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4" hidden="false" customHeight="false" outlineLevel="0" collapsed="false">
      <c r="A37" s="21" t="s">
        <v>243</v>
      </c>
      <c r="B37" s="43" t="n">
        <v>88316</v>
      </c>
      <c r="C37" s="44" t="s">
        <v>258</v>
      </c>
      <c r="D37" s="43" t="s">
        <v>245</v>
      </c>
      <c r="E37" s="45"/>
      <c r="F37" s="46"/>
      <c r="G37" s="47"/>
      <c r="H37" s="22" t="n">
        <f aca="false">SUM(H38:H44)</f>
        <v>11.49</v>
      </c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3.4" hidden="false" customHeight="false" outlineLevel="0" collapsed="false">
      <c r="A38" s="24" t="s">
        <v>243</v>
      </c>
      <c r="B38" s="48" t="n">
        <v>88236</v>
      </c>
      <c r="C38" s="49" t="s">
        <v>252</v>
      </c>
      <c r="D38" s="48" t="s">
        <v>245</v>
      </c>
      <c r="E38" s="48"/>
      <c r="F38" s="50" t="n">
        <v>1</v>
      </c>
      <c r="G38" s="51" t="n">
        <v>0.35</v>
      </c>
      <c r="H38" s="27" t="n">
        <f aca="false">G38*F38</f>
        <v>0.35</v>
      </c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3.4" hidden="false" customHeight="false" outlineLevel="0" collapsed="false">
      <c r="A39" s="24" t="s">
        <v>243</v>
      </c>
      <c r="B39" s="48" t="n">
        <v>88237</v>
      </c>
      <c r="C39" s="25" t="s">
        <v>253</v>
      </c>
      <c r="D39" s="24" t="s">
        <v>245</v>
      </c>
      <c r="E39" s="24"/>
      <c r="F39" s="52" t="n">
        <v>1</v>
      </c>
      <c r="G39" s="53" t="n">
        <v>0.97</v>
      </c>
      <c r="H39" s="27" t="n">
        <f aca="false">F39*G39</f>
        <v>0.97</v>
      </c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3.4" hidden="false" customHeight="false" outlineLevel="0" collapsed="false">
      <c r="A40" s="24" t="s">
        <v>243</v>
      </c>
      <c r="B40" s="48" t="n">
        <v>6111</v>
      </c>
      <c r="C40" s="25" t="s">
        <v>259</v>
      </c>
      <c r="D40" s="24" t="s">
        <v>245</v>
      </c>
      <c r="E40" s="24" t="s">
        <v>247</v>
      </c>
      <c r="F40" s="52" t="n">
        <v>1</v>
      </c>
      <c r="G40" s="53" t="n">
        <v>9.74</v>
      </c>
      <c r="H40" s="27" t="n">
        <v>7.6</v>
      </c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3.4" hidden="false" customHeight="false" outlineLevel="0" collapsed="false">
      <c r="A41" s="24" t="s">
        <v>243</v>
      </c>
      <c r="B41" s="48" t="n">
        <v>37370</v>
      </c>
      <c r="C41" s="49" t="s">
        <v>248</v>
      </c>
      <c r="D41" s="48" t="s">
        <v>245</v>
      </c>
      <c r="E41" s="48"/>
      <c r="F41" s="50" t="n">
        <v>1</v>
      </c>
      <c r="G41" s="51" t="n">
        <v>1.62</v>
      </c>
      <c r="H41" s="27" t="n">
        <f aca="false">G41*F41</f>
        <v>1.62</v>
      </c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13.4" hidden="false" customHeight="false" outlineLevel="0" collapsed="false">
      <c r="A42" s="24" t="s">
        <v>243</v>
      </c>
      <c r="B42" s="48" t="n">
        <v>37371</v>
      </c>
      <c r="C42" s="25" t="s">
        <v>249</v>
      </c>
      <c r="D42" s="48" t="s">
        <v>245</v>
      </c>
      <c r="E42" s="48"/>
      <c r="F42" s="50" t="n">
        <v>1</v>
      </c>
      <c r="G42" s="51" t="n">
        <v>0.82</v>
      </c>
      <c r="H42" s="27" t="n">
        <f aca="false">G42*F42</f>
        <v>0.82</v>
      </c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3.4" hidden="false" customHeight="false" outlineLevel="0" collapsed="false">
      <c r="A43" s="24" t="s">
        <v>243</v>
      </c>
      <c r="B43" s="48" t="n">
        <v>37372</v>
      </c>
      <c r="C43" s="25" t="s">
        <v>250</v>
      </c>
      <c r="D43" s="48" t="s">
        <v>245</v>
      </c>
      <c r="E43" s="48"/>
      <c r="F43" s="50" t="n">
        <v>1</v>
      </c>
      <c r="G43" s="51" t="n">
        <v>0.09</v>
      </c>
      <c r="H43" s="27" t="n">
        <f aca="false">G43*F43</f>
        <v>0.09</v>
      </c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3.4" hidden="false" customHeight="false" outlineLevel="0" collapsed="false">
      <c r="A44" s="24" t="s">
        <v>243</v>
      </c>
      <c r="B44" s="48" t="n">
        <v>37373</v>
      </c>
      <c r="C44" s="25" t="s">
        <v>251</v>
      </c>
      <c r="D44" s="24" t="s">
        <v>245</v>
      </c>
      <c r="E44" s="24"/>
      <c r="F44" s="52" t="n">
        <v>1</v>
      </c>
      <c r="G44" s="53" t="n">
        <v>0.04</v>
      </c>
      <c r="H44" s="27" t="n">
        <f aca="false">F44*G44</f>
        <v>0.04</v>
      </c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customFormat="false" ht="12.8" hidden="false" customHeight="false" outlineLevel="0" collapsed="false">
      <c r="A45" s="0"/>
      <c r="B45" s="0"/>
      <c r="C45" s="0"/>
      <c r="D45" s="0"/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</row>
    <row r="46" customFormat="false" ht="12.8" hidden="false" customHeight="false" outlineLevel="0" collapsed="false">
      <c r="A46" s="32"/>
      <c r="B46" s="32"/>
      <c r="C46" s="32"/>
      <c r="D46" s="32"/>
      <c r="E46" s="32"/>
      <c r="F46" s="32"/>
      <c r="G46" s="32"/>
      <c r="H46" s="32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customFormat="false" ht="25.35" hidden="false" customHeight="false" outlineLevel="0" collapsed="false">
      <c r="A47" s="21" t="s">
        <v>17</v>
      </c>
      <c r="B47" s="43" t="n">
        <v>1</v>
      </c>
      <c r="C47" s="44" t="s">
        <v>18</v>
      </c>
      <c r="D47" s="43" t="s">
        <v>19</v>
      </c>
      <c r="E47" s="45"/>
      <c r="F47" s="46"/>
      <c r="G47" s="47"/>
      <c r="H47" s="22" t="n">
        <f aca="false">SUM(H48:H53)</f>
        <v>30.7498</v>
      </c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</row>
    <row r="48" customFormat="false" ht="13.4" hidden="false" customHeight="false" outlineLevel="0" collapsed="false">
      <c r="A48" s="24" t="s">
        <v>243</v>
      </c>
      <c r="B48" s="48" t="n">
        <v>3768</v>
      </c>
      <c r="C48" s="49" t="s">
        <v>260</v>
      </c>
      <c r="D48" s="48" t="s">
        <v>22</v>
      </c>
      <c r="E48" s="48" t="s">
        <v>261</v>
      </c>
      <c r="F48" s="50" t="n">
        <v>0.6</v>
      </c>
      <c r="G48" s="51" t="n">
        <v>2.99</v>
      </c>
      <c r="H48" s="27" t="n">
        <f aca="false">G48*F48</f>
        <v>1.794</v>
      </c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</row>
    <row r="49" customFormat="false" ht="13.4" hidden="false" customHeight="false" outlineLevel="0" collapsed="false">
      <c r="A49" s="24" t="s">
        <v>243</v>
      </c>
      <c r="B49" s="48" t="n">
        <v>88310</v>
      </c>
      <c r="C49" s="25" t="s">
        <v>244</v>
      </c>
      <c r="D49" s="24" t="s">
        <v>245</v>
      </c>
      <c r="E49" s="24" t="s">
        <v>247</v>
      </c>
      <c r="F49" s="52" t="n">
        <v>0.8</v>
      </c>
      <c r="G49" s="53" t="n">
        <f aca="false">H10</f>
        <v>15.59</v>
      </c>
      <c r="H49" s="27" t="n">
        <f aca="false">F49*G49</f>
        <v>12.472</v>
      </c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</row>
    <row r="50" customFormat="false" ht="13.4" hidden="false" customHeight="false" outlineLevel="0" collapsed="false">
      <c r="A50" s="24" t="s">
        <v>243</v>
      </c>
      <c r="B50" s="48" t="n">
        <v>5318</v>
      </c>
      <c r="C50" s="25" t="s">
        <v>262</v>
      </c>
      <c r="D50" s="24" t="s">
        <v>263</v>
      </c>
      <c r="E50" s="24" t="s">
        <v>261</v>
      </c>
      <c r="F50" s="52" t="n">
        <v>0.07</v>
      </c>
      <c r="G50" s="53" t="n">
        <v>9.74</v>
      </c>
      <c r="H50" s="27" t="n">
        <f aca="false">G50*F50</f>
        <v>0.6818</v>
      </c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13.4" hidden="false" customHeight="false" outlineLevel="0" collapsed="false">
      <c r="A51" s="24" t="s">
        <v>243</v>
      </c>
      <c r="B51" s="48" t="n">
        <v>7288</v>
      </c>
      <c r="C51" s="49" t="s">
        <v>264</v>
      </c>
      <c r="D51" s="48" t="s">
        <v>263</v>
      </c>
      <c r="E51" s="48" t="s">
        <v>261</v>
      </c>
      <c r="F51" s="50" t="n">
        <v>0.16</v>
      </c>
      <c r="G51" s="51" t="n">
        <v>21.67</v>
      </c>
      <c r="H51" s="27" t="n">
        <f aca="false">G51*F51</f>
        <v>3.4672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13.4" hidden="false" customHeight="false" outlineLevel="0" collapsed="false">
      <c r="A52" s="24" t="s">
        <v>243</v>
      </c>
      <c r="B52" s="48" t="n">
        <v>88316</v>
      </c>
      <c r="C52" s="25" t="s">
        <v>258</v>
      </c>
      <c r="D52" s="48" t="s">
        <v>245</v>
      </c>
      <c r="E52" s="48" t="s">
        <v>247</v>
      </c>
      <c r="F52" s="50" t="n">
        <v>0.8</v>
      </c>
      <c r="G52" s="51" t="n">
        <f aca="false">H37</f>
        <v>11.49</v>
      </c>
      <c r="H52" s="27" t="n">
        <f aca="false">G52*F52</f>
        <v>9.192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13.4" hidden="false" customHeight="false" outlineLevel="0" collapsed="false">
      <c r="A53" s="24" t="s">
        <v>243</v>
      </c>
      <c r="B53" s="48" t="n">
        <v>5320</v>
      </c>
      <c r="C53" s="25" t="s">
        <v>265</v>
      </c>
      <c r="D53" s="24" t="s">
        <v>263</v>
      </c>
      <c r="E53" s="24" t="s">
        <v>261</v>
      </c>
      <c r="F53" s="52" t="n">
        <v>0.12</v>
      </c>
      <c r="G53" s="53" t="n">
        <v>26.19</v>
      </c>
      <c r="H53" s="27" t="n">
        <f aca="false">F53*G53</f>
        <v>3.1428</v>
      </c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customFormat="false" ht="12.8" hidden="false" customHeight="false" outlineLevel="0" collapsed="false">
      <c r="A54" s="54" t="s">
        <v>266</v>
      </c>
      <c r="B54" s="55"/>
      <c r="C54" s="7"/>
      <c r="D54" s="32"/>
      <c r="E54" s="32"/>
      <c r="F54" s="56"/>
      <c r="G54" s="57"/>
      <c r="H54" s="34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</row>
    <row r="55" customFormat="false" ht="12.8" hidden="false" customHeight="false" outlineLevel="0" collapsed="false">
      <c r="A55" s="32"/>
      <c r="B55" s="32"/>
      <c r="C55" s="32"/>
      <c r="D55" s="32"/>
      <c r="E55" s="32"/>
      <c r="F55" s="32"/>
      <c r="G55" s="32"/>
      <c r="H55" s="32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</row>
    <row r="56" customFormat="false" ht="45.9" hidden="false" customHeight="true" outlineLevel="0" collapsed="false">
      <c r="A56" s="21" t="s">
        <v>17</v>
      </c>
      <c r="B56" s="43" t="n">
        <v>2</v>
      </c>
      <c r="C56" s="44" t="s">
        <v>28</v>
      </c>
      <c r="D56" s="43" t="s">
        <v>19</v>
      </c>
      <c r="E56" s="45"/>
      <c r="F56" s="46"/>
      <c r="G56" s="47"/>
      <c r="H56" s="22" t="n">
        <f aca="false">SUM(H57:H60)</f>
        <v>11.56243</v>
      </c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</row>
    <row r="57" customFormat="false" ht="13.4" hidden="false" customHeight="false" outlineLevel="0" collapsed="false">
      <c r="A57" s="24" t="s">
        <v>243</v>
      </c>
      <c r="B57" s="48" t="n">
        <v>88310</v>
      </c>
      <c r="C57" s="25" t="s">
        <v>244</v>
      </c>
      <c r="D57" s="24" t="s">
        <v>245</v>
      </c>
      <c r="E57" s="24" t="s">
        <v>247</v>
      </c>
      <c r="F57" s="52" t="n">
        <v>0.187</v>
      </c>
      <c r="G57" s="53" t="n">
        <f aca="false">H10</f>
        <v>15.59</v>
      </c>
      <c r="H57" s="27" t="n">
        <f aca="false">F57*G57</f>
        <v>2.91533</v>
      </c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</row>
    <row r="58" customFormat="false" ht="13.4" hidden="false" customHeight="false" outlineLevel="0" collapsed="false">
      <c r="A58" s="24" t="s">
        <v>243</v>
      </c>
      <c r="B58" s="48" t="n">
        <v>88316</v>
      </c>
      <c r="C58" s="25" t="s">
        <v>258</v>
      </c>
      <c r="D58" s="48" t="s">
        <v>245</v>
      </c>
      <c r="E58" s="48" t="s">
        <v>247</v>
      </c>
      <c r="F58" s="50" t="n">
        <v>0.3</v>
      </c>
      <c r="G58" s="51" t="n">
        <f aca="false">H37</f>
        <v>11.49</v>
      </c>
      <c r="H58" s="27" t="n">
        <f aca="false">G58*F58</f>
        <v>3.447</v>
      </c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</row>
    <row r="59" customFormat="false" ht="13.4" hidden="false" customHeight="false" outlineLevel="0" collapsed="false">
      <c r="A59" s="24" t="s">
        <v>243</v>
      </c>
      <c r="B59" s="48" t="n">
        <v>7356</v>
      </c>
      <c r="C59" s="25" t="s">
        <v>267</v>
      </c>
      <c r="D59" s="24" t="s">
        <v>263</v>
      </c>
      <c r="E59" s="24" t="s">
        <v>261</v>
      </c>
      <c r="F59" s="52" t="n">
        <v>0.33</v>
      </c>
      <c r="G59" s="53" t="n">
        <v>15.22</v>
      </c>
      <c r="H59" s="27" t="n">
        <f aca="false">F59*G59</f>
        <v>5.0226</v>
      </c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</row>
    <row r="60" customFormat="false" ht="25.35" hidden="false" customHeight="false" outlineLevel="0" collapsed="false">
      <c r="A60" s="24" t="s">
        <v>243</v>
      </c>
      <c r="B60" s="48" t="n">
        <v>3767</v>
      </c>
      <c r="C60" s="25" t="s">
        <v>268</v>
      </c>
      <c r="D60" s="24" t="s">
        <v>269</v>
      </c>
      <c r="E60" s="24" t="s">
        <v>261</v>
      </c>
      <c r="F60" s="52" t="n">
        <v>0.25</v>
      </c>
      <c r="G60" s="53" t="n">
        <v>0.71</v>
      </c>
      <c r="H60" s="27" t="n">
        <f aca="false">F60*G60</f>
        <v>0.1775</v>
      </c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</row>
    <row r="61" customFormat="false" ht="12.8" hidden="false" customHeight="false" outlineLevel="0" collapsed="false">
      <c r="A61" s="54" t="s">
        <v>270</v>
      </c>
      <c r="B61" s="32"/>
      <c r="C61" s="32"/>
      <c r="D61" s="32"/>
      <c r="E61" s="32"/>
      <c r="F61" s="32"/>
      <c r="G61" s="32"/>
      <c r="H61" s="32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</row>
    <row r="62" customFormat="false" ht="12.8" hidden="false" customHeight="false" outlineLevel="0" collapsed="false">
      <c r="A62" s="32"/>
      <c r="B62" s="32"/>
      <c r="C62" s="32"/>
      <c r="D62" s="32"/>
      <c r="E62" s="32"/>
      <c r="F62" s="32"/>
      <c r="G62" s="32"/>
      <c r="H62" s="32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</row>
    <row r="63" customFormat="false" ht="49.35" hidden="false" customHeight="true" outlineLevel="0" collapsed="false">
      <c r="A63" s="21" t="s">
        <v>17</v>
      </c>
      <c r="B63" s="43" t="n">
        <v>3</v>
      </c>
      <c r="C63" s="44" t="s">
        <v>30</v>
      </c>
      <c r="D63" s="43" t="s">
        <v>19</v>
      </c>
      <c r="E63" s="45"/>
      <c r="F63" s="46"/>
      <c r="G63" s="47"/>
      <c r="H63" s="22" t="n">
        <f aca="false">SUM(H64:H70)</f>
        <v>182.0644</v>
      </c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</row>
    <row r="64" customFormat="false" ht="13.4" hidden="false" customHeight="false" outlineLevel="0" collapsed="false">
      <c r="A64" s="24" t="s">
        <v>243</v>
      </c>
      <c r="B64" s="48" t="n">
        <v>10498</v>
      </c>
      <c r="C64" s="49" t="s">
        <v>271</v>
      </c>
      <c r="D64" s="48" t="s">
        <v>272</v>
      </c>
      <c r="E64" s="48" t="s">
        <v>261</v>
      </c>
      <c r="F64" s="50" t="n">
        <v>1.6</v>
      </c>
      <c r="G64" s="51" t="n">
        <v>5.08</v>
      </c>
      <c r="H64" s="27" t="n">
        <f aca="false">G64*F64</f>
        <v>8.128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</row>
    <row r="65" customFormat="false" ht="13.4" hidden="false" customHeight="false" outlineLevel="0" collapsed="false">
      <c r="A65" s="24" t="s">
        <v>243</v>
      </c>
      <c r="B65" s="48" t="n">
        <v>10492</v>
      </c>
      <c r="C65" s="25" t="s">
        <v>273</v>
      </c>
      <c r="D65" s="24" t="s">
        <v>274</v>
      </c>
      <c r="E65" s="24" t="s">
        <v>261</v>
      </c>
      <c r="F65" s="52" t="n">
        <v>1</v>
      </c>
      <c r="G65" s="53" t="n">
        <v>79.99</v>
      </c>
      <c r="H65" s="27" t="n">
        <f aca="false">F65*G65</f>
        <v>79.99</v>
      </c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</row>
    <row r="66" customFormat="false" ht="13.4" hidden="false" customHeight="false" outlineLevel="0" collapsed="false">
      <c r="A66" s="24" t="s">
        <v>243</v>
      </c>
      <c r="B66" s="48" t="n">
        <v>88325</v>
      </c>
      <c r="C66" s="25" t="s">
        <v>254</v>
      </c>
      <c r="D66" s="24" t="s">
        <v>245</v>
      </c>
      <c r="E66" s="24" t="s">
        <v>247</v>
      </c>
      <c r="F66" s="52" t="n">
        <v>1.7</v>
      </c>
      <c r="G66" s="53" t="n">
        <f aca="false">H19</f>
        <v>13.98</v>
      </c>
      <c r="H66" s="27" t="n">
        <f aca="false">G66*F66</f>
        <v>23.766</v>
      </c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</row>
    <row r="67" customFormat="false" ht="13.4" hidden="false" customHeight="false" outlineLevel="0" collapsed="false">
      <c r="A67" s="24" t="s">
        <v>243</v>
      </c>
      <c r="B67" s="48" t="n">
        <v>88316</v>
      </c>
      <c r="C67" s="49" t="s">
        <v>258</v>
      </c>
      <c r="D67" s="48" t="s">
        <v>245</v>
      </c>
      <c r="E67" s="48" t="s">
        <v>247</v>
      </c>
      <c r="F67" s="50" t="n">
        <v>1.7</v>
      </c>
      <c r="G67" s="51" t="n">
        <f aca="false">H37</f>
        <v>11.49</v>
      </c>
      <c r="H67" s="27" t="n">
        <f aca="false">G67*F67</f>
        <v>19.533</v>
      </c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</row>
    <row r="68" customFormat="false" ht="13.4" hidden="false" customHeight="false" outlineLevel="0" collapsed="false">
      <c r="A68" s="24" t="s">
        <v>243</v>
      </c>
      <c r="B68" s="48" t="n">
        <v>13</v>
      </c>
      <c r="C68" s="25" t="s">
        <v>275</v>
      </c>
      <c r="D68" s="48" t="s">
        <v>272</v>
      </c>
      <c r="E68" s="48" t="s">
        <v>261</v>
      </c>
      <c r="F68" s="50" t="n">
        <v>0.18</v>
      </c>
      <c r="G68" s="51" t="n">
        <v>6.05</v>
      </c>
      <c r="H68" s="27" t="n">
        <f aca="false">G68*F68</f>
        <v>1.089</v>
      </c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</row>
    <row r="69" customFormat="false" ht="13.4" hidden="false" customHeight="false" outlineLevel="0" collapsed="false">
      <c r="A69" s="24" t="s">
        <v>243</v>
      </c>
      <c r="B69" s="48" t="n">
        <v>5318</v>
      </c>
      <c r="C69" s="25" t="s">
        <v>262</v>
      </c>
      <c r="D69" s="24" t="s">
        <v>263</v>
      </c>
      <c r="E69" s="24" t="s">
        <v>261</v>
      </c>
      <c r="F69" s="52" t="n">
        <v>0.16</v>
      </c>
      <c r="G69" s="53" t="n">
        <v>9.74</v>
      </c>
      <c r="H69" s="27" t="n">
        <f aca="false">F69*G69</f>
        <v>1.5584</v>
      </c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</row>
    <row r="70" customFormat="false" ht="13.75" hidden="false" customHeight="false" outlineLevel="0" collapsed="false">
      <c r="A70" s="24" t="s">
        <v>276</v>
      </c>
      <c r="B70" s="48" t="s">
        <v>277</v>
      </c>
      <c r="C70" s="25" t="s">
        <v>278</v>
      </c>
      <c r="D70" s="24" t="s">
        <v>274</v>
      </c>
      <c r="E70" s="24" t="s">
        <v>261</v>
      </c>
      <c r="F70" s="52" t="n">
        <v>1</v>
      </c>
      <c r="G70" s="53" t="n">
        <f aca="false">PESQUISA!G10</f>
        <v>48</v>
      </c>
      <c r="H70" s="27" t="n">
        <f aca="false">F70*G70</f>
        <v>48</v>
      </c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</row>
    <row r="71" customFormat="false" ht="12.8" hidden="false" customHeight="false" outlineLevel="0" collapsed="false">
      <c r="A71" s="54" t="s">
        <v>279</v>
      </c>
      <c r="B71" s="55"/>
      <c r="C71" s="7"/>
      <c r="D71" s="32"/>
      <c r="E71" s="32"/>
      <c r="F71" s="56"/>
      <c r="G71" s="57"/>
      <c r="H71" s="34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</row>
    <row r="72" customFormat="false" ht="12.8" hidden="false" customHeight="false" outlineLevel="0" collapsed="false">
      <c r="A72" s="32"/>
      <c r="B72" s="32"/>
      <c r="C72" s="32"/>
      <c r="D72" s="32"/>
      <c r="E72" s="32"/>
      <c r="F72" s="32"/>
      <c r="G72" s="32"/>
      <c r="H72" s="32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</row>
    <row r="73" customFormat="false" ht="17.2" hidden="false" customHeight="true" outlineLevel="0" collapsed="false">
      <c r="A73" s="21" t="s">
        <v>17</v>
      </c>
      <c r="B73" s="43" t="n">
        <v>4</v>
      </c>
      <c r="C73" s="44" t="s">
        <v>32</v>
      </c>
      <c r="D73" s="43" t="s">
        <v>19</v>
      </c>
      <c r="E73" s="45"/>
      <c r="F73" s="46"/>
      <c r="G73" s="47"/>
      <c r="H73" s="22" t="n">
        <f aca="false">SUM(H74:H78)</f>
        <v>76.1174</v>
      </c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</row>
    <row r="74" customFormat="false" ht="13.4" hidden="false" customHeight="false" outlineLevel="0" collapsed="false">
      <c r="A74" s="24" t="s">
        <v>243</v>
      </c>
      <c r="B74" s="48" t="n">
        <v>88325</v>
      </c>
      <c r="C74" s="25" t="s">
        <v>254</v>
      </c>
      <c r="D74" s="24" t="s">
        <v>245</v>
      </c>
      <c r="E74" s="24" t="s">
        <v>247</v>
      </c>
      <c r="F74" s="52" t="n">
        <v>1</v>
      </c>
      <c r="G74" s="53" t="n">
        <f aca="false">H19</f>
        <v>13.98</v>
      </c>
      <c r="H74" s="27" t="n">
        <f aca="false">G74*F74</f>
        <v>13.98</v>
      </c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</row>
    <row r="75" customFormat="false" ht="13.4" hidden="false" customHeight="false" outlineLevel="0" collapsed="false">
      <c r="A75" s="24" t="s">
        <v>243</v>
      </c>
      <c r="B75" s="48" t="n">
        <v>88316</v>
      </c>
      <c r="C75" s="49" t="s">
        <v>258</v>
      </c>
      <c r="D75" s="48" t="s">
        <v>245</v>
      </c>
      <c r="E75" s="48" t="s">
        <v>247</v>
      </c>
      <c r="F75" s="50" t="n">
        <v>1</v>
      </c>
      <c r="G75" s="51" t="n">
        <f aca="false">H37</f>
        <v>11.49</v>
      </c>
      <c r="H75" s="27" t="n">
        <f aca="false">G75*F75</f>
        <v>11.49</v>
      </c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</row>
    <row r="76" customFormat="false" ht="13.4" hidden="false" customHeight="false" outlineLevel="0" collapsed="false">
      <c r="A76" s="24" t="s">
        <v>243</v>
      </c>
      <c r="B76" s="48" t="n">
        <v>13</v>
      </c>
      <c r="C76" s="25" t="s">
        <v>275</v>
      </c>
      <c r="D76" s="48" t="s">
        <v>272</v>
      </c>
      <c r="E76" s="48" t="s">
        <v>261</v>
      </c>
      <c r="F76" s="50" t="n">
        <v>0.18</v>
      </c>
      <c r="G76" s="51" t="n">
        <v>6.05</v>
      </c>
      <c r="H76" s="27" t="n">
        <f aca="false">G76*F76</f>
        <v>1.089</v>
      </c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</row>
    <row r="77" customFormat="false" ht="13.4" hidden="false" customHeight="false" outlineLevel="0" collapsed="false">
      <c r="A77" s="24" t="s">
        <v>243</v>
      </c>
      <c r="B77" s="48" t="n">
        <v>5318</v>
      </c>
      <c r="C77" s="25" t="s">
        <v>262</v>
      </c>
      <c r="D77" s="24" t="s">
        <v>263</v>
      </c>
      <c r="E77" s="24" t="s">
        <v>261</v>
      </c>
      <c r="F77" s="52" t="n">
        <v>0.16</v>
      </c>
      <c r="G77" s="53" t="n">
        <v>9.74</v>
      </c>
      <c r="H77" s="27" t="n">
        <f aca="false">F77*G77</f>
        <v>1.5584</v>
      </c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</row>
    <row r="78" customFormat="false" ht="13.75" hidden="false" customHeight="false" outlineLevel="0" collapsed="false">
      <c r="A78" s="24" t="s">
        <v>276</v>
      </c>
      <c r="B78" s="48" t="s">
        <v>277</v>
      </c>
      <c r="C78" s="25" t="s">
        <v>278</v>
      </c>
      <c r="D78" s="24" t="s">
        <v>274</v>
      </c>
      <c r="E78" s="24" t="s">
        <v>261</v>
      </c>
      <c r="F78" s="52" t="n">
        <v>1</v>
      </c>
      <c r="G78" s="53" t="n">
        <f aca="false">PESQUISA!G10</f>
        <v>48</v>
      </c>
      <c r="H78" s="27" t="n">
        <f aca="false">F78*G78</f>
        <v>48</v>
      </c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</row>
    <row r="79" customFormat="false" ht="12.8" hidden="false" customHeight="false" outlineLevel="0" collapsed="false">
      <c r="A79" s="54" t="s">
        <v>280</v>
      </c>
      <c r="B79" s="55"/>
      <c r="C79" s="7"/>
      <c r="D79" s="32"/>
      <c r="E79" s="32"/>
      <c r="F79" s="56"/>
      <c r="G79" s="57"/>
      <c r="H79" s="34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</row>
    <row r="80" customFormat="false" ht="12.8" hidden="false" customHeight="false" outlineLevel="0" collapsed="false">
      <c r="A80" s="32"/>
      <c r="B80" s="32"/>
      <c r="C80" s="32"/>
      <c r="D80" s="32"/>
      <c r="E80" s="32"/>
      <c r="F80" s="32"/>
      <c r="G80" s="32"/>
      <c r="H80" s="32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</row>
    <row r="81" customFormat="false" ht="21.8" hidden="false" customHeight="true" outlineLevel="0" collapsed="false">
      <c r="A81" s="21" t="s">
        <v>17</v>
      </c>
      <c r="B81" s="43" t="n">
        <v>5</v>
      </c>
      <c r="C81" s="44" t="s">
        <v>34</v>
      </c>
      <c r="D81" s="43" t="s">
        <v>19</v>
      </c>
      <c r="E81" s="45"/>
      <c r="F81" s="46"/>
      <c r="G81" s="47"/>
      <c r="H81" s="22" t="n">
        <f aca="false">SUM(H82:H84)</f>
        <v>54.654</v>
      </c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</row>
    <row r="82" customFormat="false" ht="25.35" hidden="false" customHeight="false" outlineLevel="0" collapsed="false">
      <c r="A82" s="24" t="s">
        <v>243</v>
      </c>
      <c r="B82" s="48" t="n">
        <v>11063</v>
      </c>
      <c r="C82" s="25" t="s">
        <v>281</v>
      </c>
      <c r="D82" s="24" t="s">
        <v>274</v>
      </c>
      <c r="E82" s="24" t="s">
        <v>261</v>
      </c>
      <c r="F82" s="52" t="n">
        <v>1</v>
      </c>
      <c r="G82" s="53" t="n">
        <v>36.16</v>
      </c>
      <c r="H82" s="27" t="n">
        <f aca="false">F82*G82</f>
        <v>36.16</v>
      </c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</row>
    <row r="83" customFormat="false" ht="13.4" hidden="false" customHeight="false" outlineLevel="0" collapsed="false">
      <c r="A83" s="24" t="s">
        <v>243</v>
      </c>
      <c r="B83" s="48" t="n">
        <v>88325</v>
      </c>
      <c r="C83" s="25" t="s">
        <v>256</v>
      </c>
      <c r="D83" s="24" t="s">
        <v>245</v>
      </c>
      <c r="E83" s="24" t="s">
        <v>247</v>
      </c>
      <c r="F83" s="52" t="n">
        <v>0.7</v>
      </c>
      <c r="G83" s="53" t="n">
        <f aca="false">H28</f>
        <v>14.93</v>
      </c>
      <c r="H83" s="27" t="n">
        <f aca="false">G83*F83</f>
        <v>10.451</v>
      </c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</row>
    <row r="84" customFormat="false" ht="13.4" hidden="false" customHeight="false" outlineLevel="0" collapsed="false">
      <c r="A84" s="24" t="s">
        <v>243</v>
      </c>
      <c r="B84" s="48" t="n">
        <v>88316</v>
      </c>
      <c r="C84" s="49" t="s">
        <v>258</v>
      </c>
      <c r="D84" s="48" t="s">
        <v>245</v>
      </c>
      <c r="E84" s="48" t="s">
        <v>247</v>
      </c>
      <c r="F84" s="50" t="n">
        <v>0.7</v>
      </c>
      <c r="G84" s="51" t="n">
        <f aca="false">H37</f>
        <v>11.49</v>
      </c>
      <c r="H84" s="27" t="n">
        <f aca="false">G84*F84</f>
        <v>8.043</v>
      </c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</row>
    <row r="85" customFormat="false" ht="12.8" hidden="false" customHeight="false" outlineLevel="0" collapsed="false">
      <c r="A85" s="54"/>
      <c r="B85" s="55"/>
      <c r="C85" s="7"/>
      <c r="D85" s="32"/>
      <c r="E85" s="32"/>
      <c r="F85" s="56"/>
      <c r="G85" s="57"/>
      <c r="H85" s="34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</row>
    <row r="86" customFormat="false" ht="12.8" hidden="false" customHeight="false" outlineLevel="0" collapsed="false">
      <c r="A86" s="32"/>
      <c r="B86" s="32"/>
      <c r="C86" s="32"/>
      <c r="D86" s="32"/>
      <c r="E86" s="32"/>
      <c r="F86" s="32"/>
      <c r="G86" s="32"/>
      <c r="H86" s="32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</row>
    <row r="87" customFormat="false" ht="18.35" hidden="false" customHeight="true" outlineLevel="0" collapsed="false">
      <c r="A87" s="21" t="s">
        <v>17</v>
      </c>
      <c r="B87" s="43" t="n">
        <v>6</v>
      </c>
      <c r="C87" s="44" t="s">
        <v>36</v>
      </c>
      <c r="D87" s="43" t="s">
        <v>282</v>
      </c>
      <c r="E87" s="45"/>
      <c r="F87" s="46"/>
      <c r="G87" s="47"/>
      <c r="H87" s="22" t="n">
        <f aca="false">SUM(H88:H92)</f>
        <v>4.88115</v>
      </c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</row>
    <row r="88" customFormat="false" ht="13.4" hidden="false" customHeight="false" outlineLevel="0" collapsed="false">
      <c r="A88" s="24" t="s">
        <v>243</v>
      </c>
      <c r="B88" s="48" t="n">
        <v>10498</v>
      </c>
      <c r="C88" s="49" t="s">
        <v>271</v>
      </c>
      <c r="D88" s="48" t="s">
        <v>272</v>
      </c>
      <c r="E88" s="48" t="s">
        <v>261</v>
      </c>
      <c r="F88" s="50" t="n">
        <v>0.1</v>
      </c>
      <c r="G88" s="51" t="n">
        <v>5.08</v>
      </c>
      <c r="H88" s="27" t="n">
        <f aca="false">G88*F88</f>
        <v>0.508</v>
      </c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</row>
    <row r="89" customFormat="false" ht="13.4" hidden="false" customHeight="false" outlineLevel="0" collapsed="false">
      <c r="A89" s="24" t="s">
        <v>243</v>
      </c>
      <c r="B89" s="48" t="n">
        <v>88325</v>
      </c>
      <c r="C89" s="25" t="s">
        <v>254</v>
      </c>
      <c r="D89" s="24" t="s">
        <v>245</v>
      </c>
      <c r="E89" s="24" t="s">
        <v>247</v>
      </c>
      <c r="F89" s="52" t="n">
        <v>0.15</v>
      </c>
      <c r="G89" s="53" t="n">
        <f aca="false">H19</f>
        <v>13.98</v>
      </c>
      <c r="H89" s="27" t="n">
        <f aca="false">G89*F89</f>
        <v>2.097</v>
      </c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</row>
    <row r="90" customFormat="false" ht="13.4" hidden="false" customHeight="false" outlineLevel="0" collapsed="false">
      <c r="A90" s="24" t="s">
        <v>243</v>
      </c>
      <c r="B90" s="48" t="n">
        <v>88316</v>
      </c>
      <c r="C90" s="49" t="s">
        <v>258</v>
      </c>
      <c r="D90" s="48" t="s">
        <v>245</v>
      </c>
      <c r="E90" s="48" t="s">
        <v>247</v>
      </c>
      <c r="F90" s="50" t="n">
        <v>0.15</v>
      </c>
      <c r="G90" s="51" t="n">
        <f aca="false">H37</f>
        <v>11.49</v>
      </c>
      <c r="H90" s="27" t="n">
        <f aca="false">G90*F90</f>
        <v>1.7235</v>
      </c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</row>
    <row r="91" customFormat="false" ht="13.4" hidden="false" customHeight="false" outlineLevel="0" collapsed="false">
      <c r="A91" s="24" t="s">
        <v>243</v>
      </c>
      <c r="B91" s="48" t="n">
        <v>13</v>
      </c>
      <c r="C91" s="25" t="s">
        <v>275</v>
      </c>
      <c r="D91" s="48" t="s">
        <v>272</v>
      </c>
      <c r="E91" s="48" t="s">
        <v>261</v>
      </c>
      <c r="F91" s="50" t="n">
        <v>0.035</v>
      </c>
      <c r="G91" s="51" t="n">
        <v>6.05</v>
      </c>
      <c r="H91" s="27" t="n">
        <f aca="false">G91*F91</f>
        <v>0.21175</v>
      </c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</row>
    <row r="92" customFormat="false" ht="13.4" hidden="false" customHeight="false" outlineLevel="0" collapsed="false">
      <c r="A92" s="24" t="s">
        <v>243</v>
      </c>
      <c r="B92" s="48" t="n">
        <v>5318</v>
      </c>
      <c r="C92" s="25" t="s">
        <v>262</v>
      </c>
      <c r="D92" s="24" t="s">
        <v>263</v>
      </c>
      <c r="E92" s="24" t="s">
        <v>261</v>
      </c>
      <c r="F92" s="52" t="n">
        <v>0.035</v>
      </c>
      <c r="G92" s="53" t="n">
        <v>9.74</v>
      </c>
      <c r="H92" s="27" t="n">
        <f aca="false">F92*G92</f>
        <v>0.3409</v>
      </c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</row>
    <row r="93" customFormat="false" ht="12.8" hidden="false" customHeight="false" outlineLevel="0" collapsed="false">
      <c r="A93" s="54" t="s">
        <v>283</v>
      </c>
      <c r="B93" s="55"/>
      <c r="C93" s="7"/>
      <c r="D93" s="32"/>
      <c r="E93" s="32"/>
      <c r="F93" s="56"/>
      <c r="G93" s="57"/>
      <c r="H93" s="34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</row>
    <row r="94" customFormat="false" ht="12.8" hidden="false" customHeight="false" outlineLevel="0" collapsed="false">
      <c r="A94" s="32"/>
      <c r="B94" s="32"/>
      <c r="C94" s="32"/>
      <c r="D94" s="32"/>
      <c r="E94" s="32"/>
      <c r="F94" s="32"/>
      <c r="G94" s="32"/>
      <c r="H94" s="32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</row>
    <row r="95" customFormat="false" ht="25.35" hidden="false" customHeight="false" outlineLevel="0" collapsed="false">
      <c r="A95" s="21" t="s">
        <v>17</v>
      </c>
      <c r="B95" s="43" t="n">
        <v>7</v>
      </c>
      <c r="C95" s="44" t="s">
        <v>86</v>
      </c>
      <c r="D95" s="43" t="s">
        <v>282</v>
      </c>
      <c r="E95" s="45"/>
      <c r="F95" s="46"/>
      <c r="G95" s="47"/>
      <c r="H95" s="22" t="n">
        <f aca="false">SUM(H96:H100)</f>
        <v>8.24881</v>
      </c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</row>
    <row r="96" customFormat="false" ht="25.35" hidden="false" customHeight="false" outlineLevel="0" collapsed="false">
      <c r="A96" s="24" t="s">
        <v>243</v>
      </c>
      <c r="B96" s="48" t="n">
        <v>142</v>
      </c>
      <c r="C96" s="49" t="s">
        <v>284</v>
      </c>
      <c r="D96" s="48" t="s">
        <v>285</v>
      </c>
      <c r="E96" s="48" t="s">
        <v>261</v>
      </c>
      <c r="F96" s="50" t="n">
        <v>0.042</v>
      </c>
      <c r="G96" s="51" t="n">
        <v>23.38</v>
      </c>
      <c r="H96" s="27" t="n">
        <f aca="false">G96*F96</f>
        <v>0.98196</v>
      </c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</row>
    <row r="97" customFormat="false" ht="13.4" hidden="false" customHeight="false" outlineLevel="0" collapsed="false">
      <c r="A97" s="24" t="s">
        <v>243</v>
      </c>
      <c r="B97" s="48" t="n">
        <v>88325</v>
      </c>
      <c r="C97" s="25" t="s">
        <v>256</v>
      </c>
      <c r="D97" s="24" t="s">
        <v>245</v>
      </c>
      <c r="E97" s="24" t="s">
        <v>247</v>
      </c>
      <c r="F97" s="52" t="n">
        <v>0.25</v>
      </c>
      <c r="G97" s="53" t="n">
        <f aca="false">H28</f>
        <v>14.93</v>
      </c>
      <c r="H97" s="27" t="n">
        <f aca="false">G97*F97</f>
        <v>3.7325</v>
      </c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</row>
    <row r="98" customFormat="false" ht="13.4" hidden="false" customHeight="false" outlineLevel="0" collapsed="false">
      <c r="A98" s="24" t="s">
        <v>243</v>
      </c>
      <c r="B98" s="48" t="n">
        <v>88316</v>
      </c>
      <c r="C98" s="49" t="s">
        <v>258</v>
      </c>
      <c r="D98" s="48" t="s">
        <v>245</v>
      </c>
      <c r="E98" s="48" t="s">
        <v>247</v>
      </c>
      <c r="F98" s="50" t="n">
        <v>0.25</v>
      </c>
      <c r="G98" s="51" t="n">
        <f aca="false">H37</f>
        <v>11.49</v>
      </c>
      <c r="H98" s="27" t="n">
        <f aca="false">G98*F98</f>
        <v>2.8725</v>
      </c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</row>
    <row r="99" customFormat="false" ht="13.4" hidden="false" customHeight="false" outlineLevel="0" collapsed="false">
      <c r="A99" s="24" t="s">
        <v>243</v>
      </c>
      <c r="B99" s="48" t="n">
        <v>13</v>
      </c>
      <c r="C99" s="25" t="s">
        <v>275</v>
      </c>
      <c r="D99" s="48" t="s">
        <v>272</v>
      </c>
      <c r="E99" s="48" t="s">
        <v>261</v>
      </c>
      <c r="F99" s="50" t="n">
        <v>0.045</v>
      </c>
      <c r="G99" s="51" t="n">
        <v>6.05</v>
      </c>
      <c r="H99" s="27" t="n">
        <f aca="false">G99*F99</f>
        <v>0.27225</v>
      </c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</row>
    <row r="100" customFormat="false" ht="13.4" hidden="false" customHeight="false" outlineLevel="0" collapsed="false">
      <c r="A100" s="24" t="s">
        <v>243</v>
      </c>
      <c r="B100" s="48" t="n">
        <v>5318</v>
      </c>
      <c r="C100" s="25" t="s">
        <v>262</v>
      </c>
      <c r="D100" s="24" t="s">
        <v>263</v>
      </c>
      <c r="E100" s="24" t="s">
        <v>261</v>
      </c>
      <c r="F100" s="52" t="n">
        <v>0.04</v>
      </c>
      <c r="G100" s="53" t="n">
        <v>9.74</v>
      </c>
      <c r="H100" s="27" t="n">
        <f aca="false">F100*G100</f>
        <v>0.3896</v>
      </c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</row>
    <row r="101" customFormat="false" ht="12.8" hidden="false" customHeight="false" outlineLevel="0" collapsed="false">
      <c r="A101" s="54" t="s">
        <v>283</v>
      </c>
      <c r="B101" s="55"/>
      <c r="C101" s="7"/>
      <c r="D101" s="32"/>
      <c r="E101" s="32"/>
      <c r="F101" s="56"/>
      <c r="G101" s="57"/>
      <c r="H101" s="34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</row>
    <row r="102" customFormat="false" ht="12.8" hidden="false" customHeight="false" outlineLevel="0" collapsed="false">
      <c r="A102" s="32"/>
      <c r="B102" s="32"/>
      <c r="C102" s="32"/>
      <c r="D102" s="32"/>
      <c r="E102" s="32"/>
      <c r="F102" s="32"/>
      <c r="G102" s="32"/>
      <c r="H102" s="32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</row>
    <row r="103" customFormat="false" ht="25.35" hidden="false" customHeight="false" outlineLevel="0" collapsed="false">
      <c r="A103" s="21" t="s">
        <v>17</v>
      </c>
      <c r="B103" s="43" t="n">
        <v>8</v>
      </c>
      <c r="C103" s="44" t="s">
        <v>21</v>
      </c>
      <c r="D103" s="43" t="s">
        <v>22</v>
      </c>
      <c r="E103" s="45"/>
      <c r="F103" s="46"/>
      <c r="G103" s="47"/>
      <c r="H103" s="22" t="n">
        <f aca="false">SUM(H104:H107)</f>
        <v>3.4616</v>
      </c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</row>
    <row r="104" customFormat="false" ht="13.4" hidden="false" customHeight="false" outlineLevel="0" collapsed="false">
      <c r="A104" s="24" t="s">
        <v>243</v>
      </c>
      <c r="B104" s="48" t="n">
        <v>4229</v>
      </c>
      <c r="C104" s="49" t="s">
        <v>286</v>
      </c>
      <c r="D104" s="48" t="s">
        <v>272</v>
      </c>
      <c r="E104" s="48" t="s">
        <v>261</v>
      </c>
      <c r="F104" s="50" t="n">
        <v>0.03</v>
      </c>
      <c r="G104" s="51" t="n">
        <v>28.26</v>
      </c>
      <c r="H104" s="27" t="n">
        <f aca="false">G104*F104</f>
        <v>0.8478</v>
      </c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</row>
    <row r="105" customFormat="false" ht="13.4" hidden="false" customHeight="false" outlineLevel="0" collapsed="false">
      <c r="A105" s="24" t="s">
        <v>243</v>
      </c>
      <c r="B105" s="48" t="n">
        <v>88316</v>
      </c>
      <c r="C105" s="49" t="s">
        <v>258</v>
      </c>
      <c r="D105" s="48" t="s">
        <v>245</v>
      </c>
      <c r="E105" s="48" t="s">
        <v>247</v>
      </c>
      <c r="F105" s="50" t="n">
        <v>0.2</v>
      </c>
      <c r="G105" s="51" t="n">
        <f aca="false">H37</f>
        <v>11.49</v>
      </c>
      <c r="H105" s="27" t="n">
        <f aca="false">G105*F105</f>
        <v>2.298</v>
      </c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</row>
    <row r="106" customFormat="false" ht="13.4" hidden="false" customHeight="false" outlineLevel="0" collapsed="false">
      <c r="A106" s="24" t="s">
        <v>243</v>
      </c>
      <c r="B106" s="48" t="n">
        <v>13</v>
      </c>
      <c r="C106" s="25" t="s">
        <v>275</v>
      </c>
      <c r="D106" s="48" t="s">
        <v>272</v>
      </c>
      <c r="E106" s="48" t="s">
        <v>261</v>
      </c>
      <c r="F106" s="50" t="n">
        <v>0.02</v>
      </c>
      <c r="G106" s="51" t="n">
        <v>6.05</v>
      </c>
      <c r="H106" s="27" t="n">
        <f aca="false">G106*F106</f>
        <v>0.121</v>
      </c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</row>
    <row r="107" customFormat="false" ht="13.4" hidden="false" customHeight="false" outlineLevel="0" collapsed="false">
      <c r="A107" s="24" t="s">
        <v>243</v>
      </c>
      <c r="B107" s="48" t="n">
        <v>5318</v>
      </c>
      <c r="C107" s="25" t="s">
        <v>262</v>
      </c>
      <c r="D107" s="24" t="s">
        <v>263</v>
      </c>
      <c r="E107" s="24" t="s">
        <v>261</v>
      </c>
      <c r="F107" s="52" t="n">
        <v>0.02</v>
      </c>
      <c r="G107" s="53" t="n">
        <v>9.74</v>
      </c>
      <c r="H107" s="27" t="n">
        <f aca="false">F107*G107</f>
        <v>0.1948</v>
      </c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</row>
    <row r="108" customFormat="false" ht="12.8" hidden="false" customHeight="false" outlineLevel="0" collapsed="false">
      <c r="A108" s="32"/>
      <c r="B108" s="32"/>
      <c r="C108" s="32"/>
      <c r="D108" s="32"/>
      <c r="E108" s="32"/>
      <c r="F108" s="32"/>
      <c r="G108" s="32"/>
      <c r="H108" s="32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</row>
    <row r="109" customFormat="false" ht="12.8" hidden="false" customHeight="false" outlineLevel="0" collapsed="false">
      <c r="A109" s="32"/>
      <c r="B109" s="32"/>
      <c r="C109" s="32"/>
      <c r="D109" s="32"/>
      <c r="E109" s="32"/>
      <c r="F109" s="32"/>
      <c r="G109" s="32"/>
      <c r="H109" s="32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</row>
    <row r="110" customFormat="false" ht="25.35" hidden="false" customHeight="false" outlineLevel="0" collapsed="false">
      <c r="A110" s="21" t="s">
        <v>17</v>
      </c>
      <c r="B110" s="43" t="n">
        <v>9</v>
      </c>
      <c r="C110" s="44" t="s">
        <v>40</v>
      </c>
      <c r="D110" s="43" t="s">
        <v>22</v>
      </c>
      <c r="E110" s="45"/>
      <c r="F110" s="46"/>
      <c r="G110" s="47"/>
      <c r="H110" s="22" t="n">
        <f aca="false">SUM(H111:H117)</f>
        <v>249.533012</v>
      </c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</row>
    <row r="111" customFormat="false" ht="13.4" hidden="false" customHeight="false" outlineLevel="0" collapsed="false">
      <c r="A111" s="24" t="s">
        <v>243</v>
      </c>
      <c r="B111" s="48" t="n">
        <v>88325</v>
      </c>
      <c r="C111" s="25" t="s">
        <v>256</v>
      </c>
      <c r="D111" s="24" t="s">
        <v>245</v>
      </c>
      <c r="E111" s="24" t="s">
        <v>247</v>
      </c>
      <c r="F111" s="52" t="n">
        <v>4</v>
      </c>
      <c r="G111" s="53" t="n">
        <f aca="false">H28</f>
        <v>14.93</v>
      </c>
      <c r="H111" s="27" t="n">
        <f aca="false">G111*F111</f>
        <v>59.72</v>
      </c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</row>
    <row r="112" customFormat="false" ht="13.4" hidden="false" customHeight="false" outlineLevel="0" collapsed="false">
      <c r="A112" s="24" t="s">
        <v>243</v>
      </c>
      <c r="B112" s="48" t="n">
        <v>88316</v>
      </c>
      <c r="C112" s="49" t="s">
        <v>258</v>
      </c>
      <c r="D112" s="48" t="s">
        <v>245</v>
      </c>
      <c r="E112" s="48" t="s">
        <v>247</v>
      </c>
      <c r="F112" s="50" t="n">
        <v>4</v>
      </c>
      <c r="G112" s="51" t="n">
        <f aca="false">H37</f>
        <v>11.49</v>
      </c>
      <c r="H112" s="27" t="n">
        <f aca="false">G112*F112</f>
        <v>45.96</v>
      </c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</row>
    <row r="113" customFormat="false" ht="41.3" hidden="false" customHeight="false" outlineLevel="0" collapsed="false">
      <c r="A113" s="24" t="s">
        <v>17</v>
      </c>
      <c r="B113" s="48" t="s">
        <v>287</v>
      </c>
      <c r="C113" s="25" t="s">
        <v>30</v>
      </c>
      <c r="D113" s="48" t="s">
        <v>274</v>
      </c>
      <c r="E113" s="48" t="s">
        <v>17</v>
      </c>
      <c r="F113" s="50" t="n">
        <v>0.73</v>
      </c>
      <c r="G113" s="51" t="n">
        <f aca="false">H63</f>
        <v>182.0644</v>
      </c>
      <c r="H113" s="27" t="n">
        <f aca="false">G113*F113</f>
        <v>132.907012</v>
      </c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</row>
    <row r="114" customFormat="false" ht="13.4" hidden="false" customHeight="false" outlineLevel="0" collapsed="false">
      <c r="A114" s="24" t="s">
        <v>243</v>
      </c>
      <c r="B114" s="48" t="n">
        <v>3335</v>
      </c>
      <c r="C114" s="49" t="s">
        <v>288</v>
      </c>
      <c r="D114" s="48" t="s">
        <v>245</v>
      </c>
      <c r="E114" s="48" t="s">
        <v>289</v>
      </c>
      <c r="F114" s="50" t="n">
        <v>1</v>
      </c>
      <c r="G114" s="51" t="n">
        <v>1.74</v>
      </c>
      <c r="H114" s="27" t="n">
        <f aca="false">G114*F114</f>
        <v>1.74</v>
      </c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</row>
    <row r="115" customFormat="false" ht="25.35" hidden="false" customHeight="false" outlineLevel="0" collapsed="false">
      <c r="A115" s="24" t="s">
        <v>243</v>
      </c>
      <c r="B115" s="48" t="n">
        <v>3290</v>
      </c>
      <c r="C115" s="49" t="s">
        <v>290</v>
      </c>
      <c r="D115" s="48" t="s">
        <v>245</v>
      </c>
      <c r="E115" s="48" t="s">
        <v>289</v>
      </c>
      <c r="F115" s="50" t="n">
        <v>2</v>
      </c>
      <c r="G115" s="51" t="n">
        <v>1.12</v>
      </c>
      <c r="H115" s="27" t="n">
        <f aca="false">G115*F115</f>
        <v>2.24</v>
      </c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</row>
    <row r="116" customFormat="false" ht="13.4" hidden="false" customHeight="false" outlineLevel="0" collapsed="false">
      <c r="A116" s="24" t="s">
        <v>243</v>
      </c>
      <c r="B116" s="48" t="n">
        <v>26018</v>
      </c>
      <c r="C116" s="49" t="s">
        <v>291</v>
      </c>
      <c r="D116" s="48" t="s">
        <v>22</v>
      </c>
      <c r="E116" s="48" t="s">
        <v>289</v>
      </c>
      <c r="F116" s="50" t="n">
        <v>0.2</v>
      </c>
      <c r="G116" s="51" t="n">
        <v>17.91</v>
      </c>
      <c r="H116" s="27" t="n">
        <f aca="false">G116*F116</f>
        <v>3.582</v>
      </c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</row>
    <row r="117" customFormat="false" ht="25.35" hidden="false" customHeight="false" outlineLevel="0" collapsed="false">
      <c r="A117" s="24" t="s">
        <v>243</v>
      </c>
      <c r="B117" s="48" t="n">
        <v>26019</v>
      </c>
      <c r="C117" s="49" t="s">
        <v>292</v>
      </c>
      <c r="D117" s="48" t="s">
        <v>22</v>
      </c>
      <c r="E117" s="48" t="s">
        <v>289</v>
      </c>
      <c r="F117" s="50" t="n">
        <v>0.2</v>
      </c>
      <c r="G117" s="51" t="n">
        <v>16.92</v>
      </c>
      <c r="H117" s="27" t="n">
        <f aca="false">G117*F117</f>
        <v>3.384</v>
      </c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</row>
    <row r="118" customFormat="false" ht="12.8" hidden="false" customHeight="false" outlineLevel="0" collapsed="false">
      <c r="A118" s="54"/>
      <c r="B118" s="55"/>
      <c r="C118" s="7"/>
      <c r="D118" s="32"/>
      <c r="E118" s="32"/>
      <c r="F118" s="56"/>
      <c r="G118" s="57"/>
      <c r="H118" s="34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</row>
    <row r="119" customFormat="false" ht="12.8" hidden="false" customHeight="false" outlineLevel="0" collapsed="false">
      <c r="A119" s="32"/>
      <c r="B119" s="32"/>
      <c r="C119" s="32"/>
      <c r="D119" s="32"/>
      <c r="E119" s="32"/>
      <c r="F119" s="32"/>
      <c r="G119" s="32"/>
      <c r="H119" s="32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</row>
    <row r="120" customFormat="false" ht="13.4" hidden="false" customHeight="false" outlineLevel="0" collapsed="false">
      <c r="A120" s="21" t="s">
        <v>17</v>
      </c>
      <c r="B120" s="43" t="n">
        <v>10</v>
      </c>
      <c r="C120" s="44" t="s">
        <v>42</v>
      </c>
      <c r="D120" s="43" t="s">
        <v>22</v>
      </c>
      <c r="E120" s="45"/>
      <c r="F120" s="46"/>
      <c r="G120" s="47"/>
      <c r="H120" s="22" t="n">
        <f aca="false">SUM(H121:H126)</f>
        <v>116.626</v>
      </c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</row>
    <row r="121" customFormat="false" ht="13.4" hidden="false" customHeight="false" outlineLevel="0" collapsed="false">
      <c r="A121" s="24" t="s">
        <v>243</v>
      </c>
      <c r="B121" s="48" t="n">
        <v>88325</v>
      </c>
      <c r="C121" s="25" t="s">
        <v>256</v>
      </c>
      <c r="D121" s="24" t="s">
        <v>245</v>
      </c>
      <c r="E121" s="24" t="s">
        <v>247</v>
      </c>
      <c r="F121" s="52" t="n">
        <v>4</v>
      </c>
      <c r="G121" s="53" t="n">
        <f aca="false">H28</f>
        <v>14.93</v>
      </c>
      <c r="H121" s="27" t="n">
        <f aca="false">G121*F121</f>
        <v>59.72</v>
      </c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</row>
    <row r="122" customFormat="false" ht="13.4" hidden="false" customHeight="false" outlineLevel="0" collapsed="false">
      <c r="A122" s="24" t="s">
        <v>243</v>
      </c>
      <c r="B122" s="48" t="n">
        <v>88316</v>
      </c>
      <c r="C122" s="49" t="s">
        <v>258</v>
      </c>
      <c r="D122" s="48" t="s">
        <v>245</v>
      </c>
      <c r="E122" s="48" t="s">
        <v>247</v>
      </c>
      <c r="F122" s="50" t="n">
        <v>4</v>
      </c>
      <c r="G122" s="51" t="n">
        <f aca="false">H37</f>
        <v>11.49</v>
      </c>
      <c r="H122" s="27" t="n">
        <f aca="false">G122*F122</f>
        <v>45.96</v>
      </c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</row>
    <row r="123" customFormat="false" ht="13.4" hidden="false" customHeight="false" outlineLevel="0" collapsed="false">
      <c r="A123" s="24" t="s">
        <v>243</v>
      </c>
      <c r="B123" s="48" t="n">
        <v>3335</v>
      </c>
      <c r="C123" s="49" t="s">
        <v>288</v>
      </c>
      <c r="D123" s="48" t="s">
        <v>245</v>
      </c>
      <c r="E123" s="48" t="s">
        <v>289</v>
      </c>
      <c r="F123" s="50" t="n">
        <v>1</v>
      </c>
      <c r="G123" s="51" t="n">
        <v>1.74</v>
      </c>
      <c r="H123" s="27" t="n">
        <f aca="false">G123*F123</f>
        <v>1.74</v>
      </c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</row>
    <row r="124" customFormat="false" ht="25.35" hidden="false" customHeight="false" outlineLevel="0" collapsed="false">
      <c r="A124" s="24" t="s">
        <v>243</v>
      </c>
      <c r="B124" s="48" t="n">
        <v>3290</v>
      </c>
      <c r="C124" s="49" t="s">
        <v>290</v>
      </c>
      <c r="D124" s="48" t="s">
        <v>245</v>
      </c>
      <c r="E124" s="48" t="s">
        <v>289</v>
      </c>
      <c r="F124" s="50" t="n">
        <v>2</v>
      </c>
      <c r="G124" s="51" t="n">
        <v>1.12</v>
      </c>
      <c r="H124" s="27" t="n">
        <f aca="false">G124*F124</f>
        <v>2.24</v>
      </c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</row>
    <row r="125" customFormat="false" ht="13.4" hidden="false" customHeight="false" outlineLevel="0" collapsed="false">
      <c r="A125" s="24" t="s">
        <v>243</v>
      </c>
      <c r="B125" s="48" t="n">
        <v>26018</v>
      </c>
      <c r="C125" s="49" t="s">
        <v>291</v>
      </c>
      <c r="D125" s="48" t="s">
        <v>22</v>
      </c>
      <c r="E125" s="48" t="s">
        <v>289</v>
      </c>
      <c r="F125" s="50" t="n">
        <v>0.2</v>
      </c>
      <c r="G125" s="51" t="n">
        <v>17.91</v>
      </c>
      <c r="H125" s="27" t="n">
        <f aca="false">G125*F125</f>
        <v>3.582</v>
      </c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</row>
    <row r="126" customFormat="false" ht="25.35" hidden="false" customHeight="false" outlineLevel="0" collapsed="false">
      <c r="A126" s="24" t="s">
        <v>243</v>
      </c>
      <c r="B126" s="48" t="n">
        <v>26019</v>
      </c>
      <c r="C126" s="49" t="s">
        <v>292</v>
      </c>
      <c r="D126" s="48" t="s">
        <v>22</v>
      </c>
      <c r="E126" s="48" t="s">
        <v>289</v>
      </c>
      <c r="F126" s="50" t="n">
        <v>0.2</v>
      </c>
      <c r="G126" s="51" t="n">
        <v>16.92</v>
      </c>
      <c r="H126" s="27" t="n">
        <f aca="false">G126*F126</f>
        <v>3.384</v>
      </c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</row>
    <row r="127" customFormat="false" ht="12.8" hidden="false" customHeight="false" outlineLevel="0" collapsed="false">
      <c r="A127" s="54"/>
      <c r="B127" s="55"/>
      <c r="C127" s="7"/>
      <c r="D127" s="32"/>
      <c r="E127" s="32"/>
      <c r="F127" s="56"/>
      <c r="G127" s="57"/>
      <c r="H127" s="34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</row>
    <row r="128" customFormat="false" ht="12.8" hidden="false" customHeight="false" outlineLevel="0" collapsed="false">
      <c r="A128" s="32"/>
      <c r="B128" s="32"/>
      <c r="C128" s="32"/>
      <c r="D128" s="32"/>
      <c r="E128" s="32"/>
      <c r="F128" s="32"/>
      <c r="G128" s="32"/>
      <c r="H128" s="32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</row>
    <row r="129" customFormat="false" ht="26.85" hidden="false" customHeight="true" outlineLevel="0" collapsed="false">
      <c r="A129" s="21" t="s">
        <v>17</v>
      </c>
      <c r="B129" s="43" t="n">
        <v>11</v>
      </c>
      <c r="C129" s="44" t="s">
        <v>90</v>
      </c>
      <c r="D129" s="43" t="s">
        <v>22</v>
      </c>
      <c r="E129" s="45"/>
      <c r="F129" s="46"/>
      <c r="G129" s="47"/>
      <c r="H129" s="22" t="n">
        <f aca="false">SUM(H130:H136)</f>
        <v>87.0115</v>
      </c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</row>
    <row r="130" customFormat="false" ht="13.4" hidden="false" customHeight="false" outlineLevel="0" collapsed="false">
      <c r="A130" s="24" t="s">
        <v>243</v>
      </c>
      <c r="B130" s="48" t="n">
        <v>88325</v>
      </c>
      <c r="C130" s="25" t="s">
        <v>256</v>
      </c>
      <c r="D130" s="24" t="s">
        <v>245</v>
      </c>
      <c r="E130" s="24" t="s">
        <v>247</v>
      </c>
      <c r="F130" s="52" t="n">
        <v>2</v>
      </c>
      <c r="G130" s="53" t="n">
        <f aca="false">H28</f>
        <v>14.93</v>
      </c>
      <c r="H130" s="27" t="n">
        <f aca="false">G130*F130</f>
        <v>29.86</v>
      </c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</row>
    <row r="131" customFormat="false" ht="13.4" hidden="false" customHeight="false" outlineLevel="0" collapsed="false">
      <c r="A131" s="24" t="s">
        <v>243</v>
      </c>
      <c r="B131" s="48" t="n">
        <v>88316</v>
      </c>
      <c r="C131" s="49" t="s">
        <v>258</v>
      </c>
      <c r="D131" s="48" t="s">
        <v>245</v>
      </c>
      <c r="E131" s="48" t="s">
        <v>247</v>
      </c>
      <c r="F131" s="50" t="n">
        <v>2</v>
      </c>
      <c r="G131" s="51" t="n">
        <f aca="false">H37</f>
        <v>11.49</v>
      </c>
      <c r="H131" s="27" t="n">
        <f aca="false">G131*F131</f>
        <v>22.98</v>
      </c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</row>
    <row r="132" customFormat="false" ht="13.4" hidden="false" customHeight="false" outlineLevel="0" collapsed="false">
      <c r="A132" s="24" t="s">
        <v>276</v>
      </c>
      <c r="B132" s="48" t="s">
        <v>19</v>
      </c>
      <c r="C132" s="25" t="s">
        <v>293</v>
      </c>
      <c r="D132" s="48" t="s">
        <v>22</v>
      </c>
      <c r="E132" s="48" t="s">
        <v>261</v>
      </c>
      <c r="F132" s="50" t="n">
        <v>1</v>
      </c>
      <c r="G132" s="51" t="n">
        <f aca="false">PESQUISA!G21</f>
        <v>31</v>
      </c>
      <c r="H132" s="27" t="n">
        <f aca="false">G132*F132</f>
        <v>31</v>
      </c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</row>
    <row r="133" customFormat="false" ht="13.4" hidden="false" customHeight="false" outlineLevel="0" collapsed="false">
      <c r="A133" s="24" t="s">
        <v>243</v>
      </c>
      <c r="B133" s="48" t="n">
        <v>3335</v>
      </c>
      <c r="C133" s="49" t="s">
        <v>288</v>
      </c>
      <c r="D133" s="48" t="s">
        <v>245</v>
      </c>
      <c r="E133" s="48" t="s">
        <v>289</v>
      </c>
      <c r="F133" s="50" t="n">
        <v>0.5</v>
      </c>
      <c r="G133" s="51" t="n">
        <v>1.74</v>
      </c>
      <c r="H133" s="27" t="n">
        <f aca="false">G133*F133</f>
        <v>0.87</v>
      </c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</row>
    <row r="134" customFormat="false" ht="25.35" hidden="false" customHeight="false" outlineLevel="0" collapsed="false">
      <c r="A134" s="24" t="s">
        <v>243</v>
      </c>
      <c r="B134" s="48" t="n">
        <v>3290</v>
      </c>
      <c r="C134" s="49" t="s">
        <v>290</v>
      </c>
      <c r="D134" s="48" t="s">
        <v>245</v>
      </c>
      <c r="E134" s="48" t="s">
        <v>289</v>
      </c>
      <c r="F134" s="50" t="n">
        <v>0.5</v>
      </c>
      <c r="G134" s="51" t="n">
        <v>1.12</v>
      </c>
      <c r="H134" s="27" t="n">
        <f aca="false">G134*F134</f>
        <v>0.56</v>
      </c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</row>
    <row r="135" customFormat="false" ht="13.4" hidden="false" customHeight="false" outlineLevel="0" collapsed="false">
      <c r="A135" s="24" t="s">
        <v>243</v>
      </c>
      <c r="B135" s="48" t="n">
        <v>26018</v>
      </c>
      <c r="C135" s="49" t="s">
        <v>291</v>
      </c>
      <c r="D135" s="48" t="s">
        <v>22</v>
      </c>
      <c r="E135" s="48" t="s">
        <v>289</v>
      </c>
      <c r="F135" s="50" t="n">
        <v>0.05</v>
      </c>
      <c r="G135" s="51" t="n">
        <v>17.91</v>
      </c>
      <c r="H135" s="27" t="n">
        <f aca="false">G135*F135</f>
        <v>0.8955</v>
      </c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</row>
    <row r="136" customFormat="false" ht="25.35" hidden="false" customHeight="false" outlineLevel="0" collapsed="false">
      <c r="A136" s="24" t="s">
        <v>243</v>
      </c>
      <c r="B136" s="48" t="n">
        <v>26019</v>
      </c>
      <c r="C136" s="49" t="s">
        <v>292</v>
      </c>
      <c r="D136" s="48" t="s">
        <v>22</v>
      </c>
      <c r="E136" s="48" t="s">
        <v>289</v>
      </c>
      <c r="F136" s="50" t="n">
        <v>0.05</v>
      </c>
      <c r="G136" s="51" t="n">
        <v>16.92</v>
      </c>
      <c r="H136" s="27" t="n">
        <f aca="false">G136*F136</f>
        <v>0.846</v>
      </c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</row>
    <row r="137" customFormat="false" ht="12.8" hidden="false" customHeight="false" outlineLevel="0" collapsed="false">
      <c r="A137" s="32"/>
      <c r="B137" s="32"/>
      <c r="C137" s="32"/>
      <c r="D137" s="32"/>
      <c r="E137" s="32"/>
      <c r="F137" s="32"/>
      <c r="G137" s="32"/>
      <c r="H137" s="32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</row>
    <row r="138" customFormat="false" ht="12.8" hidden="false" customHeight="false" outlineLevel="0" collapsed="false">
      <c r="A138" s="32"/>
      <c r="B138" s="32"/>
      <c r="C138" s="32"/>
      <c r="D138" s="32"/>
      <c r="E138" s="32"/>
      <c r="F138" s="32"/>
      <c r="G138" s="32"/>
      <c r="H138" s="32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</row>
    <row r="139" customFormat="false" ht="13.4" hidden="false" customHeight="false" outlineLevel="0" collapsed="false">
      <c r="A139" s="21" t="s">
        <v>17</v>
      </c>
      <c r="B139" s="43" t="n">
        <v>12</v>
      </c>
      <c r="C139" s="44" t="s">
        <v>224</v>
      </c>
      <c r="D139" s="58" t="s">
        <v>220</v>
      </c>
      <c r="E139" s="45"/>
      <c r="F139" s="46"/>
      <c r="G139" s="47"/>
      <c r="H139" s="22" t="n">
        <f aca="false">SUM(H140:H142)</f>
        <v>544.545</v>
      </c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</row>
    <row r="140" customFormat="false" ht="26.85" hidden="false" customHeight="true" outlineLevel="0" collapsed="false">
      <c r="A140" s="24" t="s">
        <v>243</v>
      </c>
      <c r="B140" s="48" t="n">
        <v>10527</v>
      </c>
      <c r="C140" s="25" t="s">
        <v>294</v>
      </c>
      <c r="D140" s="24" t="s">
        <v>295</v>
      </c>
      <c r="E140" s="24" t="s">
        <v>289</v>
      </c>
      <c r="F140" s="52" t="n">
        <v>36</v>
      </c>
      <c r="G140" s="53" t="n">
        <v>12</v>
      </c>
      <c r="H140" s="27" t="n">
        <f aca="false">G140*F140</f>
        <v>432</v>
      </c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</row>
    <row r="141" customFormat="false" ht="13.4" hidden="false" customHeight="false" outlineLevel="0" collapsed="false">
      <c r="A141" s="24" t="s">
        <v>243</v>
      </c>
      <c r="B141" s="48" t="n">
        <v>88316</v>
      </c>
      <c r="C141" s="49" t="s">
        <v>258</v>
      </c>
      <c r="D141" s="48" t="s">
        <v>245</v>
      </c>
      <c r="E141" s="48" t="s">
        <v>247</v>
      </c>
      <c r="F141" s="50" t="n">
        <v>0.5</v>
      </c>
      <c r="G141" s="51" t="n">
        <f aca="false">H37</f>
        <v>11.49</v>
      </c>
      <c r="H141" s="27" t="n">
        <f aca="false">G141*F141</f>
        <v>5.745</v>
      </c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</row>
    <row r="142" customFormat="false" ht="25.35" hidden="false" customHeight="false" outlineLevel="0" collapsed="false">
      <c r="A142" s="24" t="s">
        <v>243</v>
      </c>
      <c r="B142" s="48" t="n">
        <v>10567</v>
      </c>
      <c r="C142" s="49" t="s">
        <v>296</v>
      </c>
      <c r="D142" s="48" t="s">
        <v>37</v>
      </c>
      <c r="E142" s="48" t="s">
        <v>261</v>
      </c>
      <c r="F142" s="50" t="n">
        <v>12</v>
      </c>
      <c r="G142" s="51" t="n">
        <v>8.9</v>
      </c>
      <c r="H142" s="27" t="n">
        <f aca="false">G142*F142</f>
        <v>106.8</v>
      </c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</row>
    <row r="143" customFormat="false" ht="12.8" hidden="false" customHeight="false" outlineLevel="0" collapsed="false">
      <c r="A143" s="32"/>
      <c r="B143" s="32"/>
      <c r="C143" s="32"/>
      <c r="D143" s="32"/>
      <c r="E143" s="32"/>
      <c r="F143" s="32"/>
      <c r="G143" s="32"/>
      <c r="H143" s="32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</row>
    <row r="144" customFormat="false" ht="12.8" hidden="false" customHeight="false" outlineLevel="0" collapsed="false">
      <c r="A144" s="32"/>
      <c r="B144" s="32"/>
      <c r="C144" s="32"/>
      <c r="D144" s="32"/>
      <c r="E144" s="32"/>
      <c r="F144" s="32"/>
      <c r="G144" s="32"/>
      <c r="H144" s="32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</row>
    <row r="145" customFormat="false" ht="13.4" hidden="false" customHeight="false" outlineLevel="0" collapsed="false">
      <c r="A145" s="21" t="s">
        <v>17</v>
      </c>
      <c r="B145" s="43" t="n">
        <v>13</v>
      </c>
      <c r="C145" s="44" t="s">
        <v>226</v>
      </c>
      <c r="D145" s="43" t="s">
        <v>19</v>
      </c>
      <c r="E145" s="45"/>
      <c r="F145" s="46"/>
      <c r="G145" s="47"/>
      <c r="H145" s="22" t="n">
        <f aca="false">SUM(H146:H148)</f>
        <v>3.5675</v>
      </c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</row>
    <row r="146" customFormat="false" ht="13.4" hidden="false" customHeight="false" outlineLevel="0" collapsed="false">
      <c r="A146" s="24" t="s">
        <v>243</v>
      </c>
      <c r="B146" s="24" t="n">
        <v>88316</v>
      </c>
      <c r="C146" s="59" t="s">
        <v>258</v>
      </c>
      <c r="D146" s="24" t="s">
        <v>245</v>
      </c>
      <c r="E146" s="24" t="s">
        <v>247</v>
      </c>
      <c r="F146" s="52" t="n">
        <v>0.15</v>
      </c>
      <c r="G146" s="27" t="n">
        <f aca="false">G141</f>
        <v>11.49</v>
      </c>
      <c r="H146" s="27" t="n">
        <f aca="false">G146*F146</f>
        <v>1.7235</v>
      </c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</row>
    <row r="147" customFormat="false" ht="13.4" hidden="false" customHeight="false" outlineLevel="0" collapsed="false">
      <c r="A147" s="24" t="s">
        <v>243</v>
      </c>
      <c r="B147" s="60" t="n">
        <v>3777</v>
      </c>
      <c r="C147" s="61" t="s">
        <v>297</v>
      </c>
      <c r="D147" s="62" t="s">
        <v>19</v>
      </c>
      <c r="E147" s="24" t="s">
        <v>261</v>
      </c>
      <c r="F147" s="52" t="n">
        <v>1.1</v>
      </c>
      <c r="G147" s="27" t="n">
        <v>1</v>
      </c>
      <c r="H147" s="27" t="n">
        <f aca="false">G147*F147</f>
        <v>1.1</v>
      </c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</row>
    <row r="148" customFormat="false" ht="13.4" hidden="false" customHeight="false" outlineLevel="0" collapsed="false">
      <c r="A148" s="24" t="s">
        <v>243</v>
      </c>
      <c r="B148" s="60" t="n">
        <v>12815</v>
      </c>
      <c r="C148" s="61" t="s">
        <v>298</v>
      </c>
      <c r="D148" s="62" t="s">
        <v>22</v>
      </c>
      <c r="E148" s="24" t="s">
        <v>261</v>
      </c>
      <c r="F148" s="52" t="n">
        <v>0.1</v>
      </c>
      <c r="G148" s="27" t="n">
        <v>7.44</v>
      </c>
      <c r="H148" s="27" t="n">
        <f aca="false">G148*F148</f>
        <v>0.744</v>
      </c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</row>
    <row r="149" customFormat="false" ht="12.8" hidden="false" customHeight="false" outlineLevel="0" collapsed="false">
      <c r="A149" s="32"/>
      <c r="B149" s="32"/>
      <c r="C149" s="32"/>
      <c r="D149" s="32"/>
      <c r="E149" s="32"/>
      <c r="F149" s="32"/>
      <c r="G149" s="32"/>
      <c r="H149" s="32"/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</row>
    <row r="150" customFormat="false" ht="12.8" hidden="false" customHeight="false" outlineLevel="0" collapsed="false">
      <c r="A150" s="32"/>
      <c r="B150" s="32"/>
      <c r="C150" s="32"/>
      <c r="D150" s="32"/>
      <c r="E150" s="32"/>
      <c r="F150" s="32"/>
      <c r="G150" s="32"/>
      <c r="H150" s="32"/>
      <c r="I150" s="0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</row>
    <row r="151" customFormat="false" ht="27.85" hidden="false" customHeight="true" outlineLevel="0" collapsed="false">
      <c r="A151" s="63" t="s">
        <v>17</v>
      </c>
      <c r="B151" s="63" t="n">
        <v>14</v>
      </c>
      <c r="C151" s="44" t="s">
        <v>219</v>
      </c>
      <c r="D151" s="58" t="s">
        <v>220</v>
      </c>
      <c r="E151" s="64"/>
      <c r="F151" s="65"/>
      <c r="G151" s="66"/>
      <c r="H151" s="67" t="n">
        <f aca="false">SUM(H152:H154)</f>
        <v>747.89</v>
      </c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</row>
    <row r="152" customFormat="false" ht="45.9" hidden="false" customHeight="true" outlineLevel="0" collapsed="false">
      <c r="A152" s="24" t="s">
        <v>243</v>
      </c>
      <c r="B152" s="48" t="n">
        <v>10775</v>
      </c>
      <c r="C152" s="49" t="s">
        <v>299</v>
      </c>
      <c r="D152" s="48" t="s">
        <v>220</v>
      </c>
      <c r="E152" s="48" t="s">
        <v>289</v>
      </c>
      <c r="F152" s="50" t="n">
        <v>1</v>
      </c>
      <c r="G152" s="51" t="n">
        <v>650.44</v>
      </c>
      <c r="H152" s="27" t="n">
        <f aca="false">ROUND(F152*G152,2)</f>
        <v>650.44</v>
      </c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</row>
    <row r="153" customFormat="false" ht="13.4" hidden="false" customHeight="false" outlineLevel="0" collapsed="false">
      <c r="A153" s="24" t="s">
        <v>243</v>
      </c>
      <c r="B153" s="24" t="n">
        <v>88316</v>
      </c>
      <c r="C153" s="59" t="s">
        <v>258</v>
      </c>
      <c r="D153" s="24" t="s">
        <v>245</v>
      </c>
      <c r="E153" s="24" t="s">
        <v>247</v>
      </c>
      <c r="F153" s="52" t="n">
        <v>5</v>
      </c>
      <c r="G153" s="27" t="n">
        <f aca="false">G148</f>
        <v>7.44</v>
      </c>
      <c r="H153" s="27" t="n">
        <f aca="false">G153*F153</f>
        <v>37.2</v>
      </c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</row>
    <row r="154" customFormat="false" ht="13.4" hidden="false" customHeight="false" outlineLevel="0" collapsed="false">
      <c r="A154" s="24" t="s">
        <v>243</v>
      </c>
      <c r="B154" s="48" t="n">
        <v>4083</v>
      </c>
      <c r="C154" s="49" t="s">
        <v>300</v>
      </c>
      <c r="D154" s="48" t="s">
        <v>245</v>
      </c>
      <c r="E154" s="48" t="s">
        <v>247</v>
      </c>
      <c r="F154" s="50" t="n">
        <v>5</v>
      </c>
      <c r="G154" s="51" t="n">
        <v>12.05</v>
      </c>
      <c r="H154" s="27" t="n">
        <f aca="false">G154*F154</f>
        <v>60.25</v>
      </c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</row>
    <row r="155" customFormat="false" ht="12.8" hidden="false" customHeight="false" outlineLevel="0" collapsed="false">
      <c r="A155" s="32"/>
      <c r="B155" s="32"/>
      <c r="C155" s="32"/>
      <c r="D155" s="32"/>
      <c r="E155" s="32"/>
      <c r="F155" s="32"/>
      <c r="G155" s="32"/>
      <c r="H155" s="32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</row>
    <row r="156" customFormat="false" ht="12.8" hidden="false" customHeight="false" outlineLevel="0" collapsed="false">
      <c r="A156" s="32"/>
      <c r="B156" s="32"/>
      <c r="C156" s="32"/>
      <c r="D156" s="32"/>
      <c r="E156" s="32"/>
      <c r="F156" s="32"/>
      <c r="G156" s="32"/>
      <c r="H156" s="32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</row>
    <row r="157" customFormat="false" ht="13.4" hidden="false" customHeight="false" outlineLevel="0" collapsed="false">
      <c r="A157" s="63" t="s">
        <v>17</v>
      </c>
      <c r="B157" s="63" t="n">
        <v>15</v>
      </c>
      <c r="C157" s="44" t="s">
        <v>228</v>
      </c>
      <c r="D157" s="58" t="s">
        <v>220</v>
      </c>
      <c r="E157" s="64"/>
      <c r="F157" s="65"/>
      <c r="G157" s="66"/>
      <c r="H157" s="67" t="n">
        <f aca="false">SUM(H158:H161)</f>
        <v>1033.75</v>
      </c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</row>
    <row r="158" customFormat="false" ht="25.35" hidden="false" customHeight="false" outlineLevel="0" collapsed="false">
      <c r="A158" s="24" t="s">
        <v>276</v>
      </c>
      <c r="B158" s="48" t="s">
        <v>301</v>
      </c>
      <c r="C158" s="49" t="s">
        <v>302</v>
      </c>
      <c r="D158" s="48" t="s">
        <v>303</v>
      </c>
      <c r="E158" s="48" t="s">
        <v>289</v>
      </c>
      <c r="F158" s="50" t="n">
        <v>1</v>
      </c>
      <c r="G158" s="27" t="n">
        <f aca="false">PESQUISA!G32</f>
        <v>130</v>
      </c>
      <c r="H158" s="27" t="n">
        <f aca="false">G158*F158</f>
        <v>130</v>
      </c>
      <c r="I158" s="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</row>
    <row r="159" customFormat="false" ht="13.4" hidden="false" customHeight="false" outlineLevel="0" collapsed="false">
      <c r="A159" s="24" t="s">
        <v>243</v>
      </c>
      <c r="B159" s="24" t="n">
        <v>88316</v>
      </c>
      <c r="C159" s="59" t="s">
        <v>258</v>
      </c>
      <c r="D159" s="24" t="s">
        <v>245</v>
      </c>
      <c r="E159" s="24" t="s">
        <v>247</v>
      </c>
      <c r="F159" s="52" t="n">
        <v>75</v>
      </c>
      <c r="G159" s="27" t="n">
        <f aca="false">G154</f>
        <v>12.05</v>
      </c>
      <c r="H159" s="27" t="n">
        <f aca="false">G159*F159</f>
        <v>903.75</v>
      </c>
      <c r="I159" s="0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</row>
    <row r="160" customFormat="false" ht="12.8" hidden="true" customHeight="false" outlineLevel="0" collapsed="false">
      <c r="A160" s="32"/>
      <c r="B160" s="32"/>
      <c r="C160" s="32"/>
      <c r="D160" s="32"/>
      <c r="E160" s="32"/>
      <c r="F160" s="32"/>
      <c r="G160" s="32"/>
      <c r="H160" s="32"/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</row>
    <row r="161" customFormat="false" ht="12.8" hidden="true" customHeight="false" outlineLevel="0" collapsed="false">
      <c r="A161" s="32"/>
      <c r="B161" s="32"/>
      <c r="C161" s="32"/>
      <c r="D161" s="32"/>
      <c r="E161" s="32"/>
      <c r="F161" s="32"/>
      <c r="G161" s="32"/>
      <c r="H161" s="32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</row>
    <row r="162" customFormat="false" ht="13.4" hidden="true" customHeight="false" outlineLevel="0" collapsed="false">
      <c r="A162" s="63" t="s">
        <v>17</v>
      </c>
      <c r="B162" s="63" t="n">
        <v>16</v>
      </c>
      <c r="C162" s="44" t="s">
        <v>304</v>
      </c>
      <c r="D162" s="58" t="s">
        <v>220</v>
      </c>
      <c r="E162" s="64"/>
      <c r="F162" s="65"/>
      <c r="G162" s="66"/>
      <c r="H162" s="67" t="n">
        <f aca="false">SUM(H163)</f>
        <v>2651</v>
      </c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</row>
    <row r="163" customFormat="false" ht="13.4" hidden="true" customHeight="false" outlineLevel="0" collapsed="false">
      <c r="A163" s="24" t="s">
        <v>243</v>
      </c>
      <c r="B163" s="48" t="n">
        <v>4083</v>
      </c>
      <c r="C163" s="49" t="s">
        <v>300</v>
      </c>
      <c r="D163" s="48" t="s">
        <v>245</v>
      </c>
      <c r="E163" s="48" t="s">
        <v>247</v>
      </c>
      <c r="F163" s="50" t="n">
        <v>220</v>
      </c>
      <c r="G163" s="51" t="n">
        <v>12.05</v>
      </c>
      <c r="H163" s="27" t="n">
        <f aca="false">G163*F163</f>
        <v>2651</v>
      </c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</row>
    <row r="164" customFormat="false" ht="13.4" hidden="true" customHeight="false" outlineLevel="0" collapsed="false">
      <c r="A164" s="24" t="s">
        <v>243</v>
      </c>
      <c r="B164" s="48" t="n">
        <v>6122</v>
      </c>
      <c r="C164" s="49" t="s">
        <v>305</v>
      </c>
      <c r="D164" s="48" t="s">
        <v>245</v>
      </c>
      <c r="E164" s="48" t="s">
        <v>247</v>
      </c>
      <c r="F164" s="50" t="n">
        <v>220</v>
      </c>
      <c r="G164" s="51" t="n">
        <v>9.59</v>
      </c>
      <c r="H164" s="27" t="n">
        <f aca="false">G164*F164</f>
        <v>2109.8</v>
      </c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</row>
  </sheetData>
  <mergeCells count="7">
    <mergeCell ref="A1:H1"/>
    <mergeCell ref="A2:H2"/>
    <mergeCell ref="A3:H3"/>
    <mergeCell ref="A4:H4"/>
    <mergeCell ref="A5:H5"/>
    <mergeCell ref="A6:H6"/>
    <mergeCell ref="A7:H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72" man="true" max="16383" min="0"/>
    <brk id="99" man="true" max="16383" min="0"/>
    <brk id="123" man="true" max="16383" min="0"/>
    <brk id="154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O6553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5" zoomScaleNormal="85" zoomScalePageLayoutView="65" workbookViewId="0">
      <selection pane="topLeft" activeCell="D11" activeCellId="0" sqref="D11"/>
    </sheetView>
  </sheetViews>
  <sheetFormatPr defaultRowHeight="15.95"/>
  <cols>
    <col collapsed="false" hidden="false" max="1" min="1" style="1" width="13.984693877551"/>
    <col collapsed="false" hidden="false" max="2" min="2" style="1" width="59.8928571428572"/>
    <col collapsed="false" hidden="false" max="3" min="3" style="1" width="9.8265306122449"/>
    <col collapsed="false" hidden="false" max="4" min="4" style="1" width="15.6479591836735"/>
    <col collapsed="false" hidden="false" max="5" min="5" style="1" width="15"/>
    <col collapsed="false" hidden="false" max="6" min="6" style="1" width="15.1530612244898"/>
    <col collapsed="false" hidden="false" max="7" min="7" style="1" width="18.9795918367347"/>
    <col collapsed="false" hidden="false" max="8" min="8" style="1" width="13.8877551020408"/>
    <col collapsed="false" hidden="false" max="9" min="9" style="1" width="14.6683673469388"/>
    <col collapsed="false" hidden="false" max="12" min="10" style="1" width="11.5663265306122"/>
    <col collapsed="false" hidden="false" max="13" min="13" style="1" width="19.3112244897959"/>
    <col collapsed="false" hidden="false" max="14" min="14" style="1" width="13.1581632653061"/>
    <col collapsed="false" hidden="false" max="15" min="15" style="1" width="17.484693877551"/>
    <col collapsed="false" hidden="false" max="18" min="16" style="1" width="11.5663265306122"/>
    <col collapsed="false" hidden="false" max="19" min="19" style="1" width="14.6530612244898"/>
    <col collapsed="false" hidden="false" max="20" min="20" style="1" width="11.5663265306122"/>
    <col collapsed="false" hidden="false" max="21" min="21" style="1" width="32.9744897959184"/>
    <col collapsed="false" hidden="false" max="22" min="22" style="1" width="16.3163265306122"/>
    <col collapsed="false" hidden="false" max="23" min="23" style="1" width="16.1530612244898"/>
    <col collapsed="false" hidden="false" max="1022" min="24" style="1" width="11.5663265306122"/>
    <col collapsed="false" hidden="false" max="1025" min="1023" style="11" width="11.5663265306122"/>
  </cols>
  <sheetData>
    <row r="1" customFormat="false" ht="15.95" hidden="false" customHeight="true" outlineLevel="0" collapsed="false">
      <c r="A1" s="68" t="s">
        <v>306</v>
      </c>
      <c r="B1" s="68"/>
      <c r="C1" s="68"/>
      <c r="D1" s="68"/>
      <c r="E1" s="68"/>
      <c r="F1" s="68"/>
      <c r="G1" s="68"/>
      <c r="H1" s="68"/>
      <c r="I1" s="68"/>
      <c r="J1" s="0"/>
      <c r="L1" s="0"/>
      <c r="N1" s="0"/>
      <c r="O1" s="0"/>
    </row>
    <row r="2" customFormat="false" ht="13.55" hidden="false" customHeight="false" outlineLevel="0" collapsed="false">
      <c r="A2" s="32"/>
      <c r="B2" s="32"/>
      <c r="C2" s="32"/>
      <c r="D2" s="32"/>
      <c r="E2" s="32"/>
      <c r="F2" s="32"/>
      <c r="G2" s="32"/>
      <c r="H2" s="0"/>
      <c r="I2" s="0"/>
      <c r="J2" s="0"/>
      <c r="L2" s="0"/>
      <c r="N2" s="0"/>
      <c r="O2" s="0"/>
    </row>
    <row r="3" customFormat="false" ht="13.55" hidden="false" customHeight="true" outlineLevel="0" collapsed="false">
      <c r="A3" s="6" t="s">
        <v>234</v>
      </c>
      <c r="B3" s="6"/>
      <c r="C3" s="6"/>
      <c r="D3" s="6"/>
      <c r="E3" s="6"/>
      <c r="F3" s="6"/>
      <c r="G3" s="6"/>
      <c r="H3" s="6"/>
      <c r="I3" s="0"/>
      <c r="J3" s="0"/>
      <c r="L3" s="0"/>
      <c r="N3" s="0"/>
      <c r="O3" s="0"/>
    </row>
    <row r="4" customFormat="false" ht="13.55" hidden="false" customHeight="true" outlineLevel="0" collapsed="false">
      <c r="A4" s="6" t="s">
        <v>235</v>
      </c>
      <c r="B4" s="6"/>
      <c r="C4" s="6"/>
      <c r="D4" s="6"/>
      <c r="E4" s="6"/>
      <c r="F4" s="6"/>
      <c r="G4" s="6"/>
      <c r="H4" s="6"/>
      <c r="I4" s="0"/>
      <c r="J4" s="0"/>
      <c r="L4" s="0"/>
      <c r="N4" s="0"/>
      <c r="O4" s="0"/>
    </row>
    <row r="5" customFormat="false" ht="13.55" hidden="false" customHeight="true" outlineLevel="0" collapsed="false">
      <c r="A5" s="7" t="s">
        <v>236</v>
      </c>
      <c r="B5" s="7"/>
      <c r="C5" s="7"/>
      <c r="D5" s="7"/>
      <c r="E5" s="7"/>
      <c r="F5" s="7"/>
      <c r="G5" s="7"/>
      <c r="H5" s="7"/>
      <c r="I5" s="0"/>
      <c r="J5" s="0"/>
      <c r="L5" s="0"/>
      <c r="N5" s="0"/>
      <c r="O5" s="0"/>
    </row>
    <row r="6" customFormat="false" ht="13.55" hidden="false" customHeight="true" outlineLevel="0" collapsed="false">
      <c r="A6" s="6" t="s">
        <v>237</v>
      </c>
      <c r="B6" s="6"/>
      <c r="C6" s="6"/>
      <c r="D6" s="6"/>
      <c r="E6" s="6"/>
      <c r="F6" s="6"/>
      <c r="G6" s="6"/>
      <c r="H6" s="6"/>
      <c r="I6" s="0"/>
      <c r="J6" s="0"/>
      <c r="L6" s="0"/>
      <c r="N6" s="0"/>
      <c r="O6" s="0"/>
    </row>
    <row r="7" customFormat="false" ht="13.55" hidden="false" customHeight="true" outlineLevel="0" collapsed="false">
      <c r="A7" s="69"/>
      <c r="B7" s="69"/>
      <c r="C7" s="32"/>
      <c r="D7" s="32"/>
      <c r="E7" s="56"/>
      <c r="F7" s="34"/>
      <c r="G7" s="34"/>
      <c r="H7" s="0"/>
      <c r="I7" s="0"/>
      <c r="J7" s="0"/>
      <c r="L7" s="0"/>
      <c r="N7" s="0"/>
      <c r="O7" s="0"/>
    </row>
    <row r="8" customFormat="false" ht="13.55" hidden="false" customHeight="true" outlineLevel="0" collapsed="false">
      <c r="A8" s="69"/>
      <c r="B8" s="69"/>
      <c r="C8" s="32"/>
      <c r="D8" s="8" t="s">
        <v>307</v>
      </c>
      <c r="E8" s="8"/>
      <c r="F8" s="8"/>
      <c r="G8" s="8"/>
      <c r="H8" s="0"/>
      <c r="I8" s="0"/>
      <c r="J8" s="0"/>
      <c r="L8" s="0"/>
      <c r="N8" s="0"/>
      <c r="O8" s="0"/>
    </row>
    <row r="9" customFormat="false" ht="37.3" hidden="false" customHeight="false" outlineLevel="0" collapsed="false">
      <c r="A9" s="70" t="s">
        <v>3</v>
      </c>
      <c r="B9" s="70" t="s">
        <v>4</v>
      </c>
      <c r="C9" s="70" t="s">
        <v>308</v>
      </c>
      <c r="D9" s="8" t="str">
        <f aca="false">B14</f>
        <v>CAPPA – REPR. NITRA</v>
      </c>
      <c r="E9" s="8" t="str">
        <f aca="false">B15</f>
        <v>ILUMIN PELÍCULA DE PROTEÇÃO</v>
      </c>
      <c r="F9" s="8" t="str">
        <f aca="false">B16</f>
        <v>VISIOFILMES PELÍCULAS</v>
      </c>
      <c r="G9" s="8" t="s">
        <v>309</v>
      </c>
      <c r="H9" s="8" t="s">
        <v>310</v>
      </c>
      <c r="I9" s="8" t="s">
        <v>311</v>
      </c>
      <c r="J9" s="0"/>
      <c r="L9" s="0"/>
      <c r="N9" s="0"/>
      <c r="O9" s="0"/>
    </row>
    <row r="10" customFormat="false" ht="13.55" hidden="false" customHeight="true" outlineLevel="0" collapsed="false">
      <c r="A10" s="24" t="s">
        <v>277</v>
      </c>
      <c r="B10" s="25" t="s">
        <v>278</v>
      </c>
      <c r="C10" s="24" t="s">
        <v>19</v>
      </c>
      <c r="D10" s="71" t="s">
        <v>312</v>
      </c>
      <c r="E10" s="71" t="n">
        <v>120</v>
      </c>
      <c r="F10" s="71" t="n">
        <v>48</v>
      </c>
      <c r="G10" s="72" t="n">
        <f aca="false">MIN(D10:F10)</f>
        <v>48</v>
      </c>
      <c r="H10" s="72" t="n">
        <f aca="false">MEDIAN(D10:F10)</f>
        <v>84</v>
      </c>
      <c r="I10" s="72" t="n">
        <f aca="false">AVERAGE(D10:F10)</f>
        <v>84</v>
      </c>
      <c r="J10" s="0"/>
      <c r="L10" s="0"/>
      <c r="N10" s="0"/>
      <c r="O10" s="0"/>
    </row>
    <row r="11" customFormat="false" ht="13.55" hidden="false" customHeight="true" outlineLevel="0" collapsed="false">
      <c r="A11" s="6"/>
      <c r="B11" s="6"/>
      <c r="C11" s="6"/>
      <c r="D11" s="6"/>
      <c r="E11" s="6"/>
      <c r="F11" s="6"/>
      <c r="G11" s="6"/>
      <c r="H11" s="0"/>
      <c r="I11" s="0"/>
      <c r="J11" s="0"/>
      <c r="L11" s="0"/>
      <c r="N11" s="0"/>
      <c r="O11" s="0"/>
    </row>
    <row r="12" customFormat="false" ht="13.55" hidden="false" customHeight="true" outlineLevel="0" collapsed="false">
      <c r="A12" s="8" t="s">
        <v>313</v>
      </c>
      <c r="B12" s="8"/>
      <c r="C12" s="8"/>
      <c r="D12" s="8"/>
      <c r="E12" s="8"/>
      <c r="F12" s="8"/>
      <c r="G12" s="8"/>
      <c r="H12" s="0"/>
      <c r="I12" s="0"/>
      <c r="J12" s="0"/>
      <c r="L12" s="0"/>
      <c r="N12" s="0"/>
      <c r="O12" s="0"/>
    </row>
    <row r="13" customFormat="false" ht="26.3" hidden="false" customHeight="true" outlineLevel="0" collapsed="false">
      <c r="A13" s="70" t="s">
        <v>314</v>
      </c>
      <c r="B13" s="70" t="s">
        <v>315</v>
      </c>
      <c r="C13" s="70"/>
      <c r="D13" s="70" t="s">
        <v>316</v>
      </c>
      <c r="E13" s="70"/>
      <c r="F13" s="70" t="s">
        <v>317</v>
      </c>
      <c r="G13" s="70" t="s">
        <v>318</v>
      </c>
      <c r="H13" s="24" t="s">
        <v>319</v>
      </c>
      <c r="I13" s="24" t="s">
        <v>320</v>
      </c>
      <c r="J13" s="0"/>
      <c r="L13" s="0"/>
      <c r="N13" s="0"/>
      <c r="O13" s="0"/>
    </row>
    <row r="14" customFormat="false" ht="13.55" hidden="false" customHeight="true" outlineLevel="0" collapsed="false">
      <c r="A14" s="24" t="n">
        <v>1</v>
      </c>
      <c r="B14" s="25" t="s">
        <v>321</v>
      </c>
      <c r="C14" s="25"/>
      <c r="D14" s="24"/>
      <c r="E14" s="24"/>
      <c r="F14" s="73"/>
      <c r="G14" s="73"/>
      <c r="H14" s="24" t="s">
        <v>322</v>
      </c>
      <c r="I14" s="24" t="s">
        <v>323</v>
      </c>
      <c r="J14" s="0"/>
      <c r="L14" s="0"/>
      <c r="N14" s="0"/>
      <c r="O14" s="0"/>
    </row>
    <row r="15" customFormat="false" ht="13.55" hidden="false" customHeight="true" outlineLevel="0" collapsed="false">
      <c r="A15" s="24" t="n">
        <v>2</v>
      </c>
      <c r="B15" s="25" t="s">
        <v>324</v>
      </c>
      <c r="C15" s="25"/>
      <c r="D15" s="24" t="s">
        <v>325</v>
      </c>
      <c r="E15" s="24"/>
      <c r="F15" s="73" t="n">
        <v>42286</v>
      </c>
      <c r="G15" s="73" t="n">
        <v>42317</v>
      </c>
      <c r="H15" s="24" t="s">
        <v>326</v>
      </c>
      <c r="I15" s="24" t="s">
        <v>327</v>
      </c>
      <c r="J15" s="0"/>
      <c r="L15" s="0"/>
      <c r="N15" s="0"/>
      <c r="O15" s="0"/>
    </row>
    <row r="16" customFormat="false" ht="13.55" hidden="false" customHeight="true" outlineLevel="0" collapsed="false">
      <c r="A16" s="24" t="n">
        <v>3</v>
      </c>
      <c r="B16" s="25" t="s">
        <v>328</v>
      </c>
      <c r="C16" s="25"/>
      <c r="D16" s="24" t="s">
        <v>329</v>
      </c>
      <c r="E16" s="24"/>
      <c r="F16" s="73" t="n">
        <v>42286</v>
      </c>
      <c r="G16" s="73" t="n">
        <v>42337</v>
      </c>
      <c r="H16" s="24" t="s">
        <v>330</v>
      </c>
      <c r="I16" s="24" t="s">
        <v>331</v>
      </c>
      <c r="J16" s="0"/>
      <c r="L16" s="0"/>
      <c r="N16" s="0"/>
      <c r="O16" s="0"/>
    </row>
    <row r="17" customFormat="false" ht="13.55" hidden="false" customHeight="true" outlineLevel="0" collapsed="false">
      <c r="A17" s="69"/>
      <c r="B17" s="69"/>
      <c r="C17" s="32"/>
      <c r="D17" s="32"/>
      <c r="E17" s="56"/>
      <c r="F17" s="34"/>
      <c r="G17" s="34"/>
      <c r="H17" s="0"/>
      <c r="I17" s="0"/>
      <c r="J17" s="0"/>
      <c r="L17" s="0"/>
      <c r="N17" s="0"/>
      <c r="O17" s="0"/>
    </row>
    <row r="18" customFormat="false" ht="13.55" hidden="false" customHeight="true" outlineLevel="0" collapsed="false">
      <c r="A18" s="69"/>
      <c r="B18" s="69"/>
      <c r="C18" s="32"/>
      <c r="D18" s="32"/>
      <c r="E18" s="56"/>
      <c r="F18" s="34"/>
      <c r="G18" s="34"/>
      <c r="H18" s="0"/>
      <c r="I18" s="0"/>
      <c r="J18" s="0"/>
      <c r="L18" s="0"/>
      <c r="N18" s="0"/>
      <c r="O18" s="0"/>
    </row>
    <row r="19" customFormat="false" ht="13.55" hidden="false" customHeight="true" outlineLevel="0" collapsed="false">
      <c r="A19" s="69"/>
      <c r="B19" s="69"/>
      <c r="C19" s="32"/>
      <c r="D19" s="8" t="s">
        <v>307</v>
      </c>
      <c r="E19" s="8"/>
      <c r="F19" s="8"/>
      <c r="G19" s="8"/>
      <c r="H19" s="0"/>
      <c r="I19" s="0"/>
      <c r="J19" s="0"/>
      <c r="L19" s="0"/>
      <c r="N19" s="0"/>
      <c r="O19" s="0"/>
    </row>
    <row r="20" customFormat="false" ht="37.8" hidden="false" customHeight="false" outlineLevel="0" collapsed="false">
      <c r="A20" s="70" t="s">
        <v>3</v>
      </c>
      <c r="B20" s="70" t="s">
        <v>4</v>
      </c>
      <c r="C20" s="70" t="s">
        <v>308</v>
      </c>
      <c r="D20" s="8" t="str">
        <f aca="false">B25</f>
        <v>CASA DAS FECAHDURAS</v>
      </c>
      <c r="E20" s="8" t="str">
        <f aca="false">B26</f>
        <v>KRISTA TECNOLOGIA LTDA</v>
      </c>
      <c r="F20" s="8" t="str">
        <f aca="false">B27</f>
        <v>CASA DOS PUXADORES</v>
      </c>
      <c r="G20" s="8" t="s">
        <v>309</v>
      </c>
      <c r="H20" s="8" t="s">
        <v>310</v>
      </c>
      <c r="I20" s="8" t="s">
        <v>311</v>
      </c>
      <c r="J20" s="0"/>
      <c r="L20" s="0"/>
      <c r="N20" s="0"/>
      <c r="O20" s="0"/>
    </row>
    <row r="21" customFormat="false" ht="13.55" hidden="false" customHeight="true" outlineLevel="0" collapsed="false">
      <c r="A21" s="24" t="s">
        <v>19</v>
      </c>
      <c r="B21" s="25" t="s">
        <v>293</v>
      </c>
      <c r="C21" s="24" t="s">
        <v>22</v>
      </c>
      <c r="D21" s="71" t="n">
        <v>31</v>
      </c>
      <c r="E21" s="71" t="n">
        <v>31.8</v>
      </c>
      <c r="F21" s="71" t="n">
        <v>34.58</v>
      </c>
      <c r="G21" s="72" t="n">
        <f aca="false">MIN(D21:F21)</f>
        <v>31</v>
      </c>
      <c r="H21" s="72" t="n">
        <f aca="false">MEDIAN(D21:F21)</f>
        <v>31.8</v>
      </c>
      <c r="I21" s="72" t="n">
        <f aca="false">AVERAGE(D21:F21)</f>
        <v>32.46</v>
      </c>
      <c r="J21" s="0"/>
      <c r="L21" s="0"/>
      <c r="N21" s="0"/>
      <c r="O21" s="0"/>
    </row>
    <row r="22" customFormat="false" ht="13.55" hidden="false" customHeight="true" outlineLevel="0" collapsed="false">
      <c r="A22" s="6"/>
      <c r="B22" s="6"/>
      <c r="C22" s="6"/>
      <c r="D22" s="6"/>
      <c r="E22" s="6"/>
      <c r="F22" s="6"/>
      <c r="G22" s="6"/>
      <c r="H22" s="0"/>
      <c r="I22" s="0"/>
      <c r="J22" s="0"/>
      <c r="L22" s="0"/>
      <c r="N22" s="0"/>
      <c r="O22" s="0"/>
    </row>
    <row r="23" customFormat="false" ht="13.55" hidden="false" customHeight="true" outlineLevel="0" collapsed="false">
      <c r="A23" s="8" t="s">
        <v>313</v>
      </c>
      <c r="B23" s="8"/>
      <c r="C23" s="8"/>
      <c r="D23" s="8"/>
      <c r="E23" s="8"/>
      <c r="F23" s="8"/>
      <c r="G23" s="8"/>
      <c r="H23" s="0"/>
      <c r="I23" s="0"/>
      <c r="J23" s="0"/>
      <c r="L23" s="0"/>
      <c r="N23" s="0"/>
      <c r="O23" s="0"/>
    </row>
    <row r="24" customFormat="false" ht="26.3" hidden="false" customHeight="true" outlineLevel="0" collapsed="false">
      <c r="A24" s="70" t="s">
        <v>314</v>
      </c>
      <c r="B24" s="70" t="s">
        <v>315</v>
      </c>
      <c r="C24" s="70"/>
      <c r="D24" s="70" t="s">
        <v>316</v>
      </c>
      <c r="E24" s="70"/>
      <c r="F24" s="70" t="s">
        <v>317</v>
      </c>
      <c r="G24" s="70" t="s">
        <v>318</v>
      </c>
      <c r="H24" s="24" t="s">
        <v>319</v>
      </c>
      <c r="I24" s="24" t="s">
        <v>320</v>
      </c>
      <c r="J24" s="0"/>
      <c r="L24" s="0"/>
      <c r="N24" s="0"/>
      <c r="O24" s="0"/>
    </row>
    <row r="25" customFormat="false" ht="13.55" hidden="false" customHeight="true" outlineLevel="0" collapsed="false">
      <c r="A25" s="24" t="n">
        <v>1</v>
      </c>
      <c r="B25" s="25" t="s">
        <v>332</v>
      </c>
      <c r="C25" s="25"/>
      <c r="D25" s="24" t="s">
        <v>333</v>
      </c>
      <c r="E25" s="24"/>
      <c r="F25" s="73" t="n">
        <v>42286</v>
      </c>
      <c r="G25" s="73" t="n">
        <v>42317</v>
      </c>
      <c r="H25" s="24" t="s">
        <v>334</v>
      </c>
      <c r="I25" s="24" t="s">
        <v>335</v>
      </c>
      <c r="J25" s="0"/>
      <c r="L25" s="0"/>
      <c r="N25" s="0"/>
      <c r="O25" s="0"/>
    </row>
    <row r="26" customFormat="false" ht="13.75" hidden="false" customHeight="true" outlineLevel="0" collapsed="false">
      <c r="A26" s="24" t="n">
        <v>2</v>
      </c>
      <c r="B26" s="25" t="s">
        <v>336</v>
      </c>
      <c r="C26" s="25"/>
      <c r="D26" s="24" t="s">
        <v>337</v>
      </c>
      <c r="E26" s="24"/>
      <c r="F26" s="73" t="n">
        <v>42286</v>
      </c>
      <c r="G26" s="73" t="n">
        <v>42317</v>
      </c>
      <c r="H26" s="24" t="s">
        <v>338</v>
      </c>
      <c r="I26" s="24" t="s">
        <v>339</v>
      </c>
      <c r="J26" s="0"/>
      <c r="L26" s="0"/>
      <c r="N26" s="0"/>
      <c r="O26" s="0"/>
    </row>
    <row r="27" customFormat="false" ht="13.55" hidden="false" customHeight="true" outlineLevel="0" collapsed="false">
      <c r="A27" s="24" t="n">
        <v>3</v>
      </c>
      <c r="B27" s="25" t="s">
        <v>340</v>
      </c>
      <c r="C27" s="25"/>
      <c r="D27" s="24" t="s">
        <v>341</v>
      </c>
      <c r="E27" s="24"/>
      <c r="F27" s="73" t="n">
        <v>42286</v>
      </c>
      <c r="G27" s="73" t="n">
        <v>42317</v>
      </c>
      <c r="H27" s="24" t="s">
        <v>342</v>
      </c>
      <c r="I27" s="24" t="s">
        <v>343</v>
      </c>
      <c r="J27" s="0"/>
      <c r="L27" s="0"/>
      <c r="N27" s="0"/>
      <c r="O27" s="0"/>
    </row>
    <row r="28" customFormat="false" ht="13.55" hidden="false" customHeight="true" outlineLevel="0" collapsed="false">
      <c r="A28" s="6"/>
      <c r="B28" s="6"/>
      <c r="C28" s="6"/>
      <c r="D28" s="6"/>
      <c r="E28" s="6"/>
      <c r="F28" s="6"/>
      <c r="G28" s="6"/>
      <c r="H28" s="0"/>
      <c r="I28" s="0"/>
      <c r="J28" s="0"/>
      <c r="L28" s="0"/>
      <c r="N28" s="0"/>
      <c r="O28" s="0"/>
    </row>
    <row r="29" customFormat="false" ht="13.55" hidden="false" customHeight="true" outlineLevel="0" collapsed="false">
      <c r="A29" s="6"/>
      <c r="B29" s="6"/>
      <c r="C29" s="6"/>
      <c r="D29" s="6"/>
      <c r="E29" s="6"/>
      <c r="F29" s="6"/>
      <c r="G29" s="6"/>
      <c r="H29" s="0"/>
      <c r="I29" s="0"/>
      <c r="J29" s="0"/>
      <c r="L29" s="0"/>
      <c r="N29" s="0"/>
      <c r="O29" s="0"/>
    </row>
    <row r="30" customFormat="false" ht="13.55" hidden="false" customHeight="true" outlineLevel="0" collapsed="false">
      <c r="A30" s="0"/>
      <c r="B30" s="0"/>
      <c r="C30" s="2"/>
      <c r="D30" s="8" t="s">
        <v>307</v>
      </c>
      <c r="E30" s="8"/>
      <c r="F30" s="8"/>
      <c r="G30" s="8"/>
      <c r="H30" s="0"/>
      <c r="I30" s="0"/>
      <c r="J30" s="0"/>
      <c r="L30" s="0"/>
      <c r="N30" s="0"/>
      <c r="O30" s="0"/>
    </row>
    <row r="31" customFormat="false" ht="26.3" hidden="false" customHeight="false" outlineLevel="0" collapsed="false">
      <c r="A31" s="70" t="s">
        <v>3</v>
      </c>
      <c r="B31" s="70" t="s">
        <v>4</v>
      </c>
      <c r="C31" s="70" t="s">
        <v>308</v>
      </c>
      <c r="D31" s="8" t="s">
        <v>344</v>
      </c>
      <c r="E31" s="8" t="s">
        <v>345</v>
      </c>
      <c r="F31" s="8" t="s">
        <v>346</v>
      </c>
      <c r="G31" s="8" t="s">
        <v>309</v>
      </c>
      <c r="H31" s="8" t="s">
        <v>310</v>
      </c>
      <c r="I31" s="8" t="s">
        <v>311</v>
      </c>
      <c r="J31" s="0"/>
      <c r="L31" s="0"/>
      <c r="N31" s="0"/>
      <c r="O31" s="0"/>
    </row>
    <row r="32" customFormat="false" ht="29.85" hidden="false" customHeight="true" outlineLevel="0" collapsed="false">
      <c r="A32" s="24" t="s">
        <v>301</v>
      </c>
      <c r="B32" s="49" t="s">
        <v>302</v>
      </c>
      <c r="C32" s="24" t="s">
        <v>303</v>
      </c>
      <c r="D32" s="27" t="n">
        <v>130</v>
      </c>
      <c r="E32" s="27" t="n">
        <v>150</v>
      </c>
      <c r="F32" s="27" t="n">
        <v>140</v>
      </c>
      <c r="G32" s="72" t="n">
        <f aca="false">MIN(D32:F32)</f>
        <v>130</v>
      </c>
      <c r="H32" s="72" t="n">
        <f aca="false">MEDIAN(D32:F32)</f>
        <v>140</v>
      </c>
      <c r="I32" s="72" t="n">
        <f aca="false">AVERAGE(D32:F32)</f>
        <v>140</v>
      </c>
      <c r="J32" s="0"/>
      <c r="L32" s="0"/>
      <c r="N32" s="0"/>
      <c r="O32" s="0"/>
    </row>
    <row r="33" customFormat="false" ht="13.55" hidden="false" customHeight="true" outlineLevel="0" collapsed="false">
      <c r="A33" s="0"/>
      <c r="B33" s="0"/>
      <c r="C33" s="2"/>
      <c r="D33" s="0"/>
      <c r="E33" s="0"/>
      <c r="F33" s="0"/>
      <c r="G33" s="0"/>
      <c r="H33" s="0"/>
      <c r="I33" s="0"/>
      <c r="J33" s="0"/>
      <c r="L33" s="0"/>
      <c r="N33" s="0"/>
      <c r="O33" s="0"/>
    </row>
    <row r="34" customFormat="false" ht="13.55" hidden="false" customHeight="true" outlineLevel="0" collapsed="false">
      <c r="A34" s="8" t="s">
        <v>313</v>
      </c>
      <c r="B34" s="8"/>
      <c r="C34" s="8"/>
      <c r="D34" s="8"/>
      <c r="E34" s="8"/>
      <c r="F34" s="8"/>
      <c r="G34" s="8"/>
      <c r="H34" s="0"/>
      <c r="I34" s="0"/>
      <c r="J34" s="0"/>
      <c r="L34" s="0"/>
      <c r="N34" s="0"/>
      <c r="O34" s="0"/>
    </row>
    <row r="35" customFormat="false" ht="26.3" hidden="false" customHeight="true" outlineLevel="0" collapsed="false">
      <c r="A35" s="70" t="s">
        <v>314</v>
      </c>
      <c r="B35" s="70" t="s">
        <v>315</v>
      </c>
      <c r="C35" s="70"/>
      <c r="D35" s="70" t="s">
        <v>316</v>
      </c>
      <c r="E35" s="70"/>
      <c r="F35" s="70" t="s">
        <v>317</v>
      </c>
      <c r="G35" s="70" t="s">
        <v>318</v>
      </c>
      <c r="H35" s="24" t="s">
        <v>319</v>
      </c>
      <c r="I35" s="24" t="s">
        <v>320</v>
      </c>
      <c r="J35" s="0"/>
      <c r="L35" s="0"/>
      <c r="N35" s="0"/>
      <c r="O35" s="0"/>
    </row>
    <row r="36" customFormat="false" ht="17.2" hidden="false" customHeight="true" outlineLevel="0" collapsed="false">
      <c r="A36" s="24" t="n">
        <v>1</v>
      </c>
      <c r="B36" s="25" t="s">
        <v>344</v>
      </c>
      <c r="C36" s="25"/>
      <c r="D36" s="24" t="s">
        <v>347</v>
      </c>
      <c r="E36" s="24"/>
      <c r="F36" s="73" t="n">
        <v>42286</v>
      </c>
      <c r="G36" s="73" t="n">
        <v>42317</v>
      </c>
      <c r="H36" s="24" t="s">
        <v>348</v>
      </c>
      <c r="I36" s="24" t="s">
        <v>349</v>
      </c>
      <c r="J36" s="0"/>
      <c r="L36" s="0"/>
      <c r="N36" s="0"/>
      <c r="O36" s="0"/>
    </row>
    <row r="37" customFormat="false" ht="17.2" hidden="false" customHeight="true" outlineLevel="0" collapsed="false">
      <c r="A37" s="24" t="n">
        <v>2</v>
      </c>
      <c r="B37" s="25" t="s">
        <v>345</v>
      </c>
      <c r="C37" s="25"/>
      <c r="D37" s="24" t="s">
        <v>350</v>
      </c>
      <c r="E37" s="24"/>
      <c r="F37" s="73" t="n">
        <v>42286</v>
      </c>
      <c r="G37" s="73" t="n">
        <v>42317</v>
      </c>
      <c r="H37" s="24" t="s">
        <v>351</v>
      </c>
      <c r="I37" s="24" t="s">
        <v>352</v>
      </c>
      <c r="J37" s="0"/>
      <c r="L37" s="0"/>
      <c r="N37" s="0"/>
      <c r="O37" s="0"/>
    </row>
    <row r="38" customFormat="false" ht="17.2" hidden="false" customHeight="true" outlineLevel="0" collapsed="false">
      <c r="A38" s="24" t="n">
        <v>3</v>
      </c>
      <c r="B38" s="25" t="s">
        <v>346</v>
      </c>
      <c r="C38" s="25"/>
      <c r="D38" s="24" t="s">
        <v>353</v>
      </c>
      <c r="E38" s="24"/>
      <c r="F38" s="73" t="n">
        <v>42286</v>
      </c>
      <c r="G38" s="73" t="n">
        <v>42317</v>
      </c>
      <c r="H38" s="24" t="s">
        <v>354</v>
      </c>
      <c r="I38" s="24" t="s">
        <v>355</v>
      </c>
      <c r="J38" s="0"/>
      <c r="L38" s="0"/>
      <c r="N38" s="0"/>
      <c r="O38" s="0"/>
    </row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6">
    <mergeCell ref="A1:I1"/>
    <mergeCell ref="A2:G2"/>
    <mergeCell ref="A3:H3"/>
    <mergeCell ref="A4:H4"/>
    <mergeCell ref="A5:H5"/>
    <mergeCell ref="A6:H6"/>
    <mergeCell ref="D8:G8"/>
    <mergeCell ref="A12:G12"/>
    <mergeCell ref="B13:C13"/>
    <mergeCell ref="D13:E13"/>
    <mergeCell ref="B14:C14"/>
    <mergeCell ref="D14:E14"/>
    <mergeCell ref="B15:C15"/>
    <mergeCell ref="D15:E15"/>
    <mergeCell ref="B16:C16"/>
    <mergeCell ref="D16:E16"/>
    <mergeCell ref="D19:G19"/>
    <mergeCell ref="A23:G23"/>
    <mergeCell ref="B24:C24"/>
    <mergeCell ref="D24:E24"/>
    <mergeCell ref="B25:C25"/>
    <mergeCell ref="D25:E25"/>
    <mergeCell ref="B26:C26"/>
    <mergeCell ref="D26:E26"/>
    <mergeCell ref="B27:C27"/>
    <mergeCell ref="D27:E27"/>
    <mergeCell ref="D30:G30"/>
    <mergeCell ref="A34:G34"/>
    <mergeCell ref="B35:C35"/>
    <mergeCell ref="D35:E35"/>
    <mergeCell ref="B36:C36"/>
    <mergeCell ref="D36:E36"/>
    <mergeCell ref="B37:C37"/>
    <mergeCell ref="D37:E37"/>
    <mergeCell ref="B38:C38"/>
    <mergeCell ref="D38:E38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N3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5" zoomScaleNormal="85" zoomScalePageLayoutView="65" workbookViewId="0">
      <selection pane="topLeft" activeCell="H43" activeCellId="0" sqref="H43"/>
    </sheetView>
  </sheetViews>
  <sheetFormatPr defaultRowHeight="12.8"/>
  <cols>
    <col collapsed="false" hidden="false" max="1" min="1" style="0" width="31.4642857142857"/>
    <col collapsed="false" hidden="false" max="14" min="2" style="0" width="17.9795918367347"/>
    <col collapsed="false" hidden="false" max="1025" min="15" style="0" width="8.6734693877551"/>
  </cols>
  <sheetData>
    <row r="1" customFormat="false" ht="17.55" hidden="false" customHeight="true" outlineLevel="0" collapsed="false">
      <c r="A1" s="68" t="s">
        <v>356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customFormat="false" ht="17.55" hidden="false" customHeight="true" outlineLevel="0" collapsed="false">
      <c r="A2" s="32"/>
      <c r="B2" s="32"/>
      <c r="C2" s="32"/>
      <c r="D2" s="32"/>
      <c r="E2" s="32"/>
      <c r="F2" s="32"/>
      <c r="G2" s="32"/>
    </row>
    <row r="3" customFormat="false" ht="17.55" hidden="false" customHeight="true" outlineLevel="0" collapsed="false">
      <c r="A3" s="6" t="s">
        <v>234</v>
      </c>
      <c r="B3" s="6"/>
      <c r="C3" s="6"/>
      <c r="D3" s="6"/>
      <c r="E3" s="6"/>
      <c r="F3" s="6"/>
      <c r="G3" s="6"/>
      <c r="H3" s="6"/>
    </row>
    <row r="4" customFormat="false" ht="17.55" hidden="false" customHeight="true" outlineLevel="0" collapsed="false">
      <c r="A4" s="6" t="s">
        <v>235</v>
      </c>
      <c r="B4" s="6"/>
      <c r="C4" s="6"/>
      <c r="D4" s="6"/>
      <c r="E4" s="6"/>
      <c r="F4" s="6"/>
      <c r="G4" s="6"/>
      <c r="H4" s="6"/>
    </row>
    <row r="5" customFormat="false" ht="17.55" hidden="false" customHeight="true" outlineLevel="0" collapsed="false">
      <c r="A5" s="7" t="s">
        <v>236</v>
      </c>
      <c r="B5" s="7"/>
      <c r="C5" s="7"/>
      <c r="D5" s="7"/>
      <c r="E5" s="7"/>
      <c r="F5" s="7"/>
      <c r="G5" s="7"/>
      <c r="H5" s="7"/>
    </row>
    <row r="6" customFormat="false" ht="17.55" hidden="false" customHeight="true" outlineLevel="0" collapsed="false">
      <c r="A6" s="6" t="s">
        <v>237</v>
      </c>
      <c r="B6" s="6"/>
      <c r="C6" s="6"/>
      <c r="D6" s="6"/>
      <c r="E6" s="6"/>
      <c r="F6" s="6"/>
      <c r="G6" s="6"/>
      <c r="H6" s="6"/>
    </row>
    <row r="7" customFormat="false" ht="17.55" hidden="false" customHeight="true" outlineLevel="0" collapsed="false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customFormat="false" ht="17.55" hidden="false" customHeight="true" outlineLevel="0" collapsed="false">
      <c r="A8" s="75" t="s">
        <v>357</v>
      </c>
      <c r="B8" s="76" t="s">
        <v>358</v>
      </c>
      <c r="C8" s="76" t="s">
        <v>359</v>
      </c>
      <c r="D8" s="76" t="s">
        <v>360</v>
      </c>
      <c r="E8" s="76" t="s">
        <v>361</v>
      </c>
      <c r="F8" s="76" t="s">
        <v>362</v>
      </c>
      <c r="G8" s="76" t="s">
        <v>363</v>
      </c>
      <c r="H8" s="76" t="s">
        <v>364</v>
      </c>
      <c r="I8" s="76" t="s">
        <v>365</v>
      </c>
      <c r="J8" s="76" t="s">
        <v>366</v>
      </c>
      <c r="K8" s="76" t="s">
        <v>367</v>
      </c>
      <c r="L8" s="76" t="s">
        <v>368</v>
      </c>
      <c r="M8" s="76" t="s">
        <v>369</v>
      </c>
      <c r="N8" s="77" t="s">
        <v>370</v>
      </c>
    </row>
    <row r="9" customFormat="false" ht="17.55" hidden="false" customHeight="true" outlineLevel="0" collapsed="false">
      <c r="A9" s="78" t="str">
        <f aca="false">SINTÉTICA!A11</f>
        <v>1.    2º SUBSOLO</v>
      </c>
      <c r="B9" s="79" t="n">
        <f aca="false">SINTÉTICA!H11*0.3</f>
        <v>1965.1970592</v>
      </c>
      <c r="C9" s="79" t="n">
        <f aca="false">SINTÉTICA!H11*0.7</f>
        <v>4585.4598048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79" t="n">
        <f aca="false">SUM(B9:M9)</f>
        <v>6550.656864</v>
      </c>
    </row>
    <row r="10" customFormat="false" ht="17.55" hidden="false" customHeight="true" outlineLevel="0" collapsed="false">
      <c r="A10" s="78"/>
      <c r="B10" s="81" t="n">
        <f aca="false">B9/$N$9</f>
        <v>0.3</v>
      </c>
      <c r="C10" s="81" t="n">
        <f aca="false">C9/$N$9</f>
        <v>0.7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2" t="n">
        <f aca="false">SUM(B10:F10)</f>
        <v>1</v>
      </c>
    </row>
    <row r="11" customFormat="false" ht="17.55" hidden="false" customHeight="true" outlineLevel="0" collapsed="false">
      <c r="A11" s="78" t="str">
        <f aca="false">SINTÉTICA!A16</f>
        <v>2.    1º SUBSOLO</v>
      </c>
      <c r="B11" s="80"/>
      <c r="C11" s="79" t="n">
        <f aca="false">SINTÉTICA!H16*0.45</f>
        <v>22690.32477588</v>
      </c>
      <c r="D11" s="79" t="n">
        <f aca="false">SINTÉTICA!H16*0.45</f>
        <v>22690.32477588</v>
      </c>
      <c r="E11" s="79" t="n">
        <f aca="false">SINTÉTICA!H16*0.1</f>
        <v>5042.29439464</v>
      </c>
      <c r="F11" s="80"/>
      <c r="G11" s="80"/>
      <c r="H11" s="80"/>
      <c r="I11" s="80"/>
      <c r="J11" s="80"/>
      <c r="K11" s="80"/>
      <c r="L11" s="80"/>
      <c r="M11" s="80"/>
      <c r="N11" s="79" t="n">
        <f aca="false">SUM(B11:M11)</f>
        <v>50422.9439464</v>
      </c>
    </row>
    <row r="12" customFormat="false" ht="17.55" hidden="false" customHeight="true" outlineLevel="0" collapsed="false">
      <c r="A12" s="78"/>
      <c r="B12" s="80" t="n">
        <f aca="false">B11/$N$11</f>
        <v>0</v>
      </c>
      <c r="C12" s="81" t="n">
        <f aca="false">C11/$N$11</f>
        <v>0.45</v>
      </c>
      <c r="D12" s="81" t="n">
        <f aca="false">D11/$N$11</f>
        <v>0.45</v>
      </c>
      <c r="E12" s="81" t="n">
        <f aca="false">E11/$N$11</f>
        <v>0.1</v>
      </c>
      <c r="F12" s="80" t="n">
        <f aca="false">F11/$N$11</f>
        <v>0</v>
      </c>
      <c r="G12" s="80" t="n">
        <f aca="false">G11/$N$11</f>
        <v>0</v>
      </c>
      <c r="H12" s="80" t="n">
        <f aca="false">H11/$N$11</f>
        <v>0</v>
      </c>
      <c r="I12" s="80" t="n">
        <f aca="false">I11/$N$11</f>
        <v>0</v>
      </c>
      <c r="J12" s="80" t="n">
        <f aca="false">J11/$N$11</f>
        <v>0</v>
      </c>
      <c r="K12" s="80"/>
      <c r="L12" s="80"/>
      <c r="M12" s="80" t="n">
        <f aca="false">M11/$N$11</f>
        <v>0</v>
      </c>
      <c r="N12" s="82" t="n">
        <f aca="false">SUM(B12:M12)</f>
        <v>1</v>
      </c>
    </row>
    <row r="13" customFormat="false" ht="17.55" hidden="false" customHeight="true" outlineLevel="0" collapsed="false">
      <c r="A13" s="78" t="str">
        <f aca="false">SINTÉTICA!A56</f>
        <v>3.    TÉRREO</v>
      </c>
      <c r="B13" s="80"/>
      <c r="C13" s="80"/>
      <c r="D13" s="80"/>
      <c r="E13" s="79" t="n">
        <f aca="false">SINTÉTICA!H56*0.3</f>
        <v>14316.47587341</v>
      </c>
      <c r="F13" s="79" t="n">
        <f aca="false">SINTÉTICA!H56*0.3</f>
        <v>14316.47587341</v>
      </c>
      <c r="G13" s="79" t="n">
        <f aca="false">SINTÉTICA!H56*0.4</f>
        <v>19088.63449788</v>
      </c>
      <c r="H13" s="80"/>
      <c r="I13" s="80"/>
      <c r="J13" s="80"/>
      <c r="K13" s="80"/>
      <c r="L13" s="80"/>
      <c r="M13" s="80"/>
      <c r="N13" s="79" t="n">
        <f aca="false">SUM(B13:M13)</f>
        <v>47721.5862447</v>
      </c>
    </row>
    <row r="14" customFormat="false" ht="17.55" hidden="false" customHeight="true" outlineLevel="0" collapsed="false">
      <c r="A14" s="78"/>
      <c r="B14" s="80"/>
      <c r="C14" s="80"/>
      <c r="D14" s="80"/>
      <c r="E14" s="81" t="n">
        <f aca="false">E13/$N$13</f>
        <v>0.3</v>
      </c>
      <c r="F14" s="81" t="n">
        <f aca="false">F13/$N$13</f>
        <v>0.3</v>
      </c>
      <c r="G14" s="81" t="n">
        <f aca="false">G13/$N$13</f>
        <v>0.4</v>
      </c>
      <c r="H14" s="80"/>
      <c r="I14" s="80"/>
      <c r="J14" s="80"/>
      <c r="K14" s="80"/>
      <c r="L14" s="80"/>
      <c r="M14" s="80"/>
      <c r="N14" s="82" t="n">
        <f aca="false">SUM(B14:M14)</f>
        <v>1</v>
      </c>
    </row>
    <row r="15" customFormat="false" ht="17.55" hidden="false" customHeight="true" outlineLevel="0" collapsed="false">
      <c r="A15" s="78" t="str">
        <f aca="false">SINTÉTICA!A98</f>
        <v>4.    1º PAVIMENTO</v>
      </c>
      <c r="B15" s="80"/>
      <c r="C15" s="80"/>
      <c r="D15" s="80"/>
      <c r="E15" s="80"/>
      <c r="F15" s="80"/>
      <c r="G15" s="80"/>
      <c r="H15" s="79" t="n">
        <f aca="false">SINTÉTICA!H98*0.3</f>
        <v>17938.69143888</v>
      </c>
      <c r="I15" s="79" t="n">
        <f aca="false">SINTÉTICA!H98*0.3</f>
        <v>17938.69143888</v>
      </c>
      <c r="J15" s="79" t="n">
        <f aca="false">SINTÉTICA!H98*0.4</f>
        <v>23918.25525184</v>
      </c>
      <c r="K15" s="80"/>
      <c r="L15" s="80"/>
      <c r="M15" s="80"/>
      <c r="N15" s="79" t="n">
        <f aca="false">SUM(B15:M15)</f>
        <v>59795.6381296</v>
      </c>
    </row>
    <row r="16" customFormat="false" ht="17.55" hidden="false" customHeight="true" outlineLevel="0" collapsed="false">
      <c r="A16" s="78"/>
      <c r="B16" s="80"/>
      <c r="C16" s="80"/>
      <c r="D16" s="80" t="n">
        <f aca="false">D15/$N$15</f>
        <v>0</v>
      </c>
      <c r="E16" s="80" t="n">
        <f aca="false">E15/$N$15</f>
        <v>0</v>
      </c>
      <c r="F16" s="80"/>
      <c r="G16" s="80"/>
      <c r="H16" s="81" t="n">
        <f aca="false">H15/$N$15</f>
        <v>0.3</v>
      </c>
      <c r="I16" s="81" t="n">
        <f aca="false">I15/$N$15</f>
        <v>0.3</v>
      </c>
      <c r="J16" s="81" t="n">
        <f aca="false">J15/$N$15</f>
        <v>0.4</v>
      </c>
      <c r="K16" s="80"/>
      <c r="L16" s="80"/>
      <c r="M16" s="80"/>
      <c r="N16" s="82" t="n">
        <f aca="false">SUM(B16:M16)</f>
        <v>1</v>
      </c>
    </row>
    <row r="17" customFormat="false" ht="17.55" hidden="false" customHeight="true" outlineLevel="0" collapsed="false">
      <c r="A17" s="78" t="str">
        <f aca="false">SINTÉTICA!A145</f>
        <v>5.    2º PAVIMENTO</v>
      </c>
      <c r="B17" s="80"/>
      <c r="C17" s="80"/>
      <c r="D17" s="80"/>
      <c r="E17" s="80"/>
      <c r="F17" s="80"/>
      <c r="G17" s="80"/>
      <c r="H17" s="80"/>
      <c r="I17" s="80"/>
      <c r="J17" s="80"/>
      <c r="K17" s="79" t="n">
        <f aca="false">SINTÉTICA!H145*0.3</f>
        <v>17457.55731468</v>
      </c>
      <c r="L17" s="79" t="n">
        <f aca="false">SINTÉTICA!H145*0.3</f>
        <v>17457.55731468</v>
      </c>
      <c r="M17" s="79" t="n">
        <f aca="false">SINTÉTICA!H145*0.4</f>
        <v>23276.74308624</v>
      </c>
      <c r="N17" s="79" t="n">
        <f aca="false">SUM(B17:M17)</f>
        <v>58191.8577156</v>
      </c>
    </row>
    <row r="18" customFormat="false" ht="17.55" hidden="false" customHeight="true" outlineLevel="0" collapsed="false">
      <c r="A18" s="78"/>
      <c r="B18" s="80"/>
      <c r="C18" s="80"/>
      <c r="D18" s="80"/>
      <c r="E18" s="80"/>
      <c r="F18" s="80" t="n">
        <f aca="false">F17/$N$17</f>
        <v>0</v>
      </c>
      <c r="G18" s="80" t="n">
        <f aca="false">G17/$N$17</f>
        <v>0</v>
      </c>
      <c r="H18" s="80"/>
      <c r="I18" s="80"/>
      <c r="J18" s="80"/>
      <c r="K18" s="81" t="n">
        <f aca="false">K17/$N$17</f>
        <v>0.3</v>
      </c>
      <c r="L18" s="81" t="n">
        <f aca="false">L17/$N$17</f>
        <v>0.3</v>
      </c>
      <c r="M18" s="81" t="n">
        <f aca="false">M17/$N$17</f>
        <v>0.4</v>
      </c>
      <c r="N18" s="82" t="n">
        <f aca="false">SUM(B18:M18)</f>
        <v>1</v>
      </c>
    </row>
    <row r="19" customFormat="false" ht="17.55" hidden="false" customHeight="true" outlineLevel="0" collapsed="false">
      <c r="A19" s="78" t="str">
        <f aca="false">SINTÉTICA!A193</f>
        <v>6.    COBERTURA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79" t="n">
        <f aca="false">SINTÉTICA!H193</f>
        <v>787.933948</v>
      </c>
      <c r="N19" s="79" t="n">
        <f aca="false">SUM(B19:M19)</f>
        <v>787.933948</v>
      </c>
    </row>
    <row r="20" customFormat="false" ht="17.55" hidden="false" customHeight="true" outlineLevel="0" collapsed="false">
      <c r="A20" s="78"/>
      <c r="B20" s="80"/>
      <c r="C20" s="80"/>
      <c r="D20" s="80"/>
      <c r="E20" s="80"/>
      <c r="F20" s="80"/>
      <c r="G20" s="80"/>
      <c r="H20" s="80" t="n">
        <f aca="false">H19/$N$19</f>
        <v>0</v>
      </c>
      <c r="I20" s="80" t="n">
        <f aca="false">I19/$N$19</f>
        <v>0</v>
      </c>
      <c r="J20" s="80"/>
      <c r="K20" s="80"/>
      <c r="L20" s="80"/>
      <c r="M20" s="81" t="n">
        <f aca="false">M19/$N$15</f>
        <v>0.0131771141281618</v>
      </c>
      <c r="N20" s="82" t="n">
        <f aca="false">SUM(B20:M20)</f>
        <v>0.0131771141281618</v>
      </c>
    </row>
    <row r="21" customFormat="false" ht="17.55" hidden="false" customHeight="true" outlineLevel="0" collapsed="false">
      <c r="A21" s="78" t="str">
        <f aca="false">SINTÉTICA!A198</f>
        <v>7.    SERVIÇOS AUXILIARES</v>
      </c>
      <c r="B21" s="79" t="n">
        <f aca="false">SINTÉTICA!$H$198/12</f>
        <v>2155.60958333333</v>
      </c>
      <c r="C21" s="79" t="n">
        <f aca="false">SINTÉTICA!$H$198/12</f>
        <v>2155.60958333333</v>
      </c>
      <c r="D21" s="79" t="n">
        <f aca="false">SINTÉTICA!$H$198/12</f>
        <v>2155.60958333333</v>
      </c>
      <c r="E21" s="79" t="n">
        <f aca="false">SINTÉTICA!$H$198/12</f>
        <v>2155.60958333333</v>
      </c>
      <c r="F21" s="79" t="n">
        <f aca="false">SINTÉTICA!$H$198/12</f>
        <v>2155.60958333333</v>
      </c>
      <c r="G21" s="79" t="n">
        <f aca="false">SINTÉTICA!$H$198/12</f>
        <v>2155.60958333333</v>
      </c>
      <c r="H21" s="79" t="n">
        <f aca="false">SINTÉTICA!$H$198/12</f>
        <v>2155.60958333333</v>
      </c>
      <c r="I21" s="79" t="n">
        <f aca="false">SINTÉTICA!$H$198/12</f>
        <v>2155.60958333333</v>
      </c>
      <c r="J21" s="79" t="n">
        <f aca="false">SINTÉTICA!$H$198/12</f>
        <v>2155.60958333333</v>
      </c>
      <c r="K21" s="79" t="n">
        <f aca="false">SINTÉTICA!$H$198/12</f>
        <v>2155.60958333333</v>
      </c>
      <c r="L21" s="79" t="n">
        <f aca="false">SINTÉTICA!$H$198/12</f>
        <v>2155.60958333333</v>
      </c>
      <c r="M21" s="79" t="n">
        <f aca="false">SINTÉTICA!$H$198/12</f>
        <v>2155.60958333333</v>
      </c>
      <c r="N21" s="79" t="n">
        <f aca="false">SUM(B21:M21)</f>
        <v>25867.315</v>
      </c>
    </row>
    <row r="22" customFormat="false" ht="17.55" hidden="false" customHeight="true" outlineLevel="0" collapsed="false">
      <c r="A22" s="78"/>
      <c r="B22" s="81" t="n">
        <f aca="false">B21/$N$21</f>
        <v>0.0833333333333333</v>
      </c>
      <c r="C22" s="81" t="n">
        <f aca="false">C21/$N$21</f>
        <v>0.0833333333333333</v>
      </c>
      <c r="D22" s="81" t="n">
        <f aca="false">D21/$N$21</f>
        <v>0.0833333333333333</v>
      </c>
      <c r="E22" s="81" t="n">
        <f aca="false">E21/$N$21</f>
        <v>0.0833333333333333</v>
      </c>
      <c r="F22" s="81" t="n">
        <f aca="false">F21/$N$21</f>
        <v>0.0833333333333333</v>
      </c>
      <c r="G22" s="81" t="n">
        <f aca="false">G21/$N$21</f>
        <v>0.0833333333333333</v>
      </c>
      <c r="H22" s="81" t="n">
        <f aca="false">H21/$N$21</f>
        <v>0.0833333333333333</v>
      </c>
      <c r="I22" s="81" t="n">
        <f aca="false">I21/$N$21</f>
        <v>0.0833333333333333</v>
      </c>
      <c r="J22" s="81" t="n">
        <f aca="false">J21/$N$21</f>
        <v>0.0833333333333333</v>
      </c>
      <c r="K22" s="81" t="n">
        <f aca="false">K21/$N$21</f>
        <v>0.0833333333333333</v>
      </c>
      <c r="L22" s="81" t="n">
        <f aca="false">L21/$N$21</f>
        <v>0.0833333333333333</v>
      </c>
      <c r="M22" s="81" t="n">
        <f aca="false">M21/$N$21</f>
        <v>0.0833333333333333</v>
      </c>
      <c r="N22" s="82" t="n">
        <f aca="false">SUM(B22:M22)</f>
        <v>1</v>
      </c>
    </row>
    <row r="23" customFormat="false" ht="17.55" hidden="false" customHeight="true" outlineLevel="0" collapsed="false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</row>
    <row r="24" customFormat="false" ht="17.55" hidden="false" customHeight="true" outlineLevel="0" collapsed="false">
      <c r="A24" s="86" t="s">
        <v>371</v>
      </c>
      <c r="B24" s="87" t="n">
        <f aca="false">B21+B9</f>
        <v>4120.80664253333</v>
      </c>
      <c r="C24" s="87" t="n">
        <f aca="false">C21+C11+C9</f>
        <v>29431.3941640133</v>
      </c>
      <c r="D24" s="87" t="n">
        <f aca="false">D21+D11</f>
        <v>24845.9343592133</v>
      </c>
      <c r="E24" s="87" t="n">
        <f aca="false">E21+E13+E11</f>
        <v>21514.3798513833</v>
      </c>
      <c r="F24" s="87" t="n">
        <f aca="false">F21+F13</f>
        <v>16472.0854567433</v>
      </c>
      <c r="G24" s="87" t="n">
        <f aca="false">G21+G13</f>
        <v>21244.2440812133</v>
      </c>
      <c r="H24" s="87" t="n">
        <f aca="false">H21+H15</f>
        <v>20094.3010222133</v>
      </c>
      <c r="I24" s="87" t="n">
        <f aca="false">I21+I15</f>
        <v>20094.3010222133</v>
      </c>
      <c r="J24" s="87" t="n">
        <f aca="false">J21+J15</f>
        <v>26073.8648351733</v>
      </c>
      <c r="K24" s="87" t="n">
        <f aca="false">K21+K17</f>
        <v>19613.1668980133</v>
      </c>
      <c r="L24" s="87" t="n">
        <f aca="false">L21+L17</f>
        <v>19613.1668980133</v>
      </c>
      <c r="M24" s="87" t="n">
        <f aca="false">M21+M17+M19</f>
        <v>26220.2866175733</v>
      </c>
      <c r="N24" s="88"/>
    </row>
    <row r="25" customFormat="false" ht="17.55" hidden="false" customHeight="true" outlineLevel="0" collapsed="false">
      <c r="A25" s="86" t="s">
        <v>231</v>
      </c>
      <c r="B25" s="87" t="n">
        <f aca="false">0.2*B24</f>
        <v>824.161328506667</v>
      </c>
      <c r="C25" s="87" t="n">
        <f aca="false">0.2*C24</f>
        <v>5886.27883280267</v>
      </c>
      <c r="D25" s="87" t="n">
        <f aca="false">0.2*D24</f>
        <v>4969.18687184267</v>
      </c>
      <c r="E25" s="87" t="n">
        <f aca="false">0.2*E24</f>
        <v>4302.87597027667</v>
      </c>
      <c r="F25" s="87" t="n">
        <f aca="false">0.2*F24</f>
        <v>3294.41709134867</v>
      </c>
      <c r="G25" s="87" t="n">
        <f aca="false">0.2*G24</f>
        <v>4248.84881624267</v>
      </c>
      <c r="H25" s="87" t="n">
        <f aca="false">0.2*H24</f>
        <v>4018.86020444267</v>
      </c>
      <c r="I25" s="87" t="n">
        <f aca="false">0.2*I24</f>
        <v>4018.86020444267</v>
      </c>
      <c r="J25" s="87" t="n">
        <f aca="false">0.2*J24</f>
        <v>5214.77296703467</v>
      </c>
      <c r="K25" s="87" t="n">
        <f aca="false">0.2*K24</f>
        <v>3922.63337960267</v>
      </c>
      <c r="L25" s="87" t="n">
        <f aca="false">0.2*L24</f>
        <v>3922.63337960267</v>
      </c>
      <c r="M25" s="87" t="n">
        <f aca="false">0.2*M24</f>
        <v>5244.05732351467</v>
      </c>
      <c r="N25" s="88"/>
    </row>
    <row r="26" customFormat="false" ht="17.55" hidden="false" customHeight="true" outlineLevel="0" collapsed="false">
      <c r="A26" s="86" t="s">
        <v>372</v>
      </c>
      <c r="B26" s="87" t="n">
        <f aca="false">B24+B25</f>
        <v>4944.96797104</v>
      </c>
      <c r="C26" s="87" t="n">
        <f aca="false">C24+C25</f>
        <v>35317.672996816</v>
      </c>
      <c r="D26" s="87" t="n">
        <f aca="false">D24+D25</f>
        <v>29815.121231056</v>
      </c>
      <c r="E26" s="87" t="n">
        <f aca="false">E24+E25</f>
        <v>25817.25582166</v>
      </c>
      <c r="F26" s="87" t="n">
        <f aca="false">F24+F25</f>
        <v>19766.502548092</v>
      </c>
      <c r="G26" s="87" t="n">
        <f aca="false">G24+G25</f>
        <v>25493.092897456</v>
      </c>
      <c r="H26" s="87" t="n">
        <f aca="false">H24+H25</f>
        <v>24113.161226656</v>
      </c>
      <c r="I26" s="87" t="n">
        <f aca="false">I24+I25</f>
        <v>24113.161226656</v>
      </c>
      <c r="J26" s="87" t="n">
        <f aca="false">J24+J25</f>
        <v>31288.637802208</v>
      </c>
      <c r="K26" s="87" t="n">
        <f aca="false">K24+K25</f>
        <v>23535.800277616</v>
      </c>
      <c r="L26" s="87" t="n">
        <f aca="false">L24+L25</f>
        <v>23535.800277616</v>
      </c>
      <c r="M26" s="87" t="n">
        <f aca="false">M24+M25</f>
        <v>31464.343941088</v>
      </c>
      <c r="N26" s="88"/>
    </row>
    <row r="27" customFormat="false" ht="17.55" hidden="false" customHeight="true" outlineLevel="0" collapsed="false">
      <c r="A27" s="86"/>
      <c r="B27" s="89" t="n">
        <f aca="false">B26/$N$31</f>
        <v>0.0165269945570916</v>
      </c>
      <c r="C27" s="89" t="n">
        <f aca="false">C26/$N$31</f>
        <v>0.118038173918599</v>
      </c>
      <c r="D27" s="89" t="n">
        <f aca="false">D26/$N$31</f>
        <v>0.0996476315297661</v>
      </c>
      <c r="E27" s="89" t="n">
        <f aca="false">E26/$N$31</f>
        <v>0.0862860283307111</v>
      </c>
      <c r="F27" s="89" t="n">
        <f aca="false">F26/$N$31</f>
        <v>0.0660632954426089</v>
      </c>
      <c r="G27" s="89" t="n">
        <f aca="false">G26/$N$31</f>
        <v>0.0852026160790432</v>
      </c>
      <c r="H27" s="89" t="n">
        <f aca="false">H26/$N$31</f>
        <v>0.080590630046771</v>
      </c>
      <c r="I27" s="89" t="n">
        <f aca="false">I26/$N$31</f>
        <v>0.080590630046771</v>
      </c>
      <c r="J27" s="89" t="n">
        <f aca="false">J26/$N$31</f>
        <v>0.104572395551259</v>
      </c>
      <c r="K27" s="89" t="n">
        <f aca="false">K26/$N$31</f>
        <v>0.0786609833194021</v>
      </c>
      <c r="L27" s="89" t="n">
        <f aca="false">L26/$N$31</f>
        <v>0.0786609833194021</v>
      </c>
      <c r="M27" s="89" t="n">
        <f aca="false">M26/$N$31</f>
        <v>0.105159637858575</v>
      </c>
      <c r="N27" s="88"/>
    </row>
    <row r="28" customFormat="false" ht="17.55" hidden="false" customHeight="true" outlineLevel="0" collapsed="false">
      <c r="A28" s="90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customFormat="false" ht="17.55" hidden="false" customHeight="true" outlineLevel="0" collapsed="false">
      <c r="A29" s="91" t="s">
        <v>230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 t="n">
        <f aca="false">N9+N11+N13+N15+N17+N19+N21</f>
        <v>249337.9318483</v>
      </c>
    </row>
    <row r="30" customFormat="false" ht="17.55" hidden="false" customHeight="true" outlineLevel="0" collapsed="false">
      <c r="A30" s="91" t="s">
        <v>231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 t="s">
        <v>231</v>
      </c>
      <c r="N30" s="92" t="n">
        <f aca="false">SUM(B25:M25)</f>
        <v>49867.58636966</v>
      </c>
    </row>
    <row r="31" customFormat="false" ht="17.55" hidden="false" customHeight="true" outlineLevel="0" collapsed="false">
      <c r="A31" s="91" t="s">
        <v>232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 t="s">
        <v>231</v>
      </c>
      <c r="N31" s="92" t="n">
        <f aca="false">N29+N30</f>
        <v>299205.51821796</v>
      </c>
    </row>
    <row r="33" customFormat="false" ht="43" hidden="false" customHeight="true" outlineLevel="0" collapsed="false">
      <c r="A33" s="93" t="s">
        <v>373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</row>
  </sheetData>
  <mergeCells count="75">
    <mergeCell ref="A1:N1"/>
    <mergeCell ref="A2:G2"/>
    <mergeCell ref="A3:H3"/>
    <mergeCell ref="A4:H4"/>
    <mergeCell ref="A5:H5"/>
    <mergeCell ref="A6:H6"/>
    <mergeCell ref="A9:A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11:A12"/>
    <mergeCell ref="B11:B12"/>
    <mergeCell ref="F11:F12"/>
    <mergeCell ref="G11:G12"/>
    <mergeCell ref="H11:H12"/>
    <mergeCell ref="I11:I12"/>
    <mergeCell ref="J11:J12"/>
    <mergeCell ref="K11:K12"/>
    <mergeCell ref="L11:L12"/>
    <mergeCell ref="M11:M12"/>
    <mergeCell ref="A13:A14"/>
    <mergeCell ref="B13:B14"/>
    <mergeCell ref="C13:C14"/>
    <mergeCell ref="D13:D14"/>
    <mergeCell ref="H13:H14"/>
    <mergeCell ref="I13:I14"/>
    <mergeCell ref="J13:J14"/>
    <mergeCell ref="K13:K14"/>
    <mergeCell ref="L13:L14"/>
    <mergeCell ref="M13:M14"/>
    <mergeCell ref="A15:A16"/>
    <mergeCell ref="B15:B16"/>
    <mergeCell ref="C15:C16"/>
    <mergeCell ref="D15:D16"/>
    <mergeCell ref="E15:E16"/>
    <mergeCell ref="F15:F16"/>
    <mergeCell ref="G15:G16"/>
    <mergeCell ref="K15:K16"/>
    <mergeCell ref="L15:L16"/>
    <mergeCell ref="M15:M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21:A22"/>
    <mergeCell ref="A26:A27"/>
    <mergeCell ref="A29:M29"/>
    <mergeCell ref="A30:M30"/>
    <mergeCell ref="A31:M31"/>
    <mergeCell ref="A33:N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I2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65" zoomScaleNormal="85" zoomScalePageLayoutView="65" workbookViewId="0">
      <selection pane="topLeft" activeCell="D48" activeCellId="0" sqref="D48"/>
    </sheetView>
  </sheetViews>
  <sheetFormatPr defaultRowHeight="12.8"/>
  <cols>
    <col collapsed="false" hidden="false" max="1" min="1" style="0" width="6.19897959183674"/>
    <col collapsed="false" hidden="false" max="2" min="2" style="0" width="20.6785714285714"/>
    <col collapsed="false" hidden="false" max="3" min="3" style="0" width="16.2448979591837"/>
    <col collapsed="false" hidden="false" max="4" min="4" style="0" width="62.8061224489796"/>
    <col collapsed="false" hidden="false" max="5" min="5" style="0" width="11.5204081632653"/>
    <col collapsed="false" hidden="false" max="6" min="6" style="0" width="20.6785714285714"/>
    <col collapsed="false" hidden="false" max="7" min="7" style="0" width="21.6275510204082"/>
    <col collapsed="false" hidden="false" max="8" min="8" style="0" width="20.6785714285714"/>
    <col collapsed="false" hidden="false" max="9" min="9" style="0" width="23.6938775510204"/>
    <col collapsed="false" hidden="false" max="1025" min="10" style="0" width="11.5204081632653"/>
  </cols>
  <sheetData>
    <row r="1" customFormat="false" ht="15.65" hidden="false" customHeight="true" outlineLevel="0" collapsed="false">
      <c r="A1" s="68" t="s">
        <v>374</v>
      </c>
      <c r="B1" s="68"/>
      <c r="C1" s="68"/>
      <c r="D1" s="68"/>
      <c r="E1" s="68"/>
      <c r="F1" s="68"/>
      <c r="G1" s="68"/>
      <c r="H1" s="68"/>
    </row>
    <row r="2" customFormat="false" ht="12.8" hidden="false" customHeight="false" outlineLevel="0" collapsed="false">
      <c r="A2" s="32"/>
      <c r="B2" s="32"/>
      <c r="C2" s="32"/>
      <c r="D2" s="32"/>
      <c r="E2" s="32"/>
      <c r="F2" s="32"/>
      <c r="G2" s="32"/>
    </row>
    <row r="3" customFormat="false" ht="13.4" hidden="false" customHeight="true" outlineLevel="0" collapsed="false">
      <c r="A3" s="6" t="s">
        <v>234</v>
      </c>
      <c r="B3" s="6"/>
      <c r="C3" s="6"/>
      <c r="D3" s="6"/>
      <c r="E3" s="6"/>
      <c r="F3" s="6"/>
      <c r="G3" s="6"/>
      <c r="H3" s="6"/>
    </row>
    <row r="4" customFormat="false" ht="13.4" hidden="false" customHeight="true" outlineLevel="0" collapsed="false">
      <c r="A4" s="6" t="s">
        <v>235</v>
      </c>
      <c r="B4" s="6"/>
      <c r="C4" s="6"/>
      <c r="D4" s="6"/>
      <c r="E4" s="6"/>
      <c r="F4" s="6"/>
      <c r="G4" s="6"/>
      <c r="H4" s="6"/>
    </row>
    <row r="5" customFormat="false" ht="13.4" hidden="false" customHeight="true" outlineLevel="0" collapsed="false">
      <c r="A5" s="7" t="s">
        <v>236</v>
      </c>
      <c r="B5" s="7"/>
      <c r="C5" s="7"/>
      <c r="D5" s="7"/>
      <c r="E5" s="7"/>
      <c r="F5" s="7"/>
      <c r="G5" s="7"/>
      <c r="H5" s="7"/>
    </row>
    <row r="6" customFormat="false" ht="13.4" hidden="false" customHeight="true" outlineLevel="0" collapsed="false">
      <c r="A6" s="6" t="s">
        <v>237</v>
      </c>
      <c r="B6" s="6"/>
      <c r="C6" s="6"/>
      <c r="D6" s="6"/>
      <c r="E6" s="6"/>
      <c r="F6" s="6"/>
      <c r="G6" s="6"/>
      <c r="H6" s="6"/>
    </row>
    <row r="9" customFormat="false" ht="31.8" hidden="false" customHeight="true" outlineLevel="0" collapsed="false">
      <c r="A9" s="94" t="s">
        <v>375</v>
      </c>
      <c r="B9" s="94" t="s">
        <v>376</v>
      </c>
      <c r="C9" s="94" t="s">
        <v>377</v>
      </c>
      <c r="D9" s="94" t="s">
        <v>378</v>
      </c>
      <c r="E9" s="94" t="s">
        <v>238</v>
      </c>
      <c r="F9" s="94" t="s">
        <v>379</v>
      </c>
      <c r="G9" s="94" t="s">
        <v>380</v>
      </c>
      <c r="H9" s="94" t="s">
        <v>381</v>
      </c>
    </row>
    <row r="11" customFormat="false" ht="30.8" hidden="false" customHeight="true" outlineLevel="0" collapsed="false">
      <c r="A11" s="24" t="n">
        <v>1</v>
      </c>
      <c r="B11" s="24" t="s">
        <v>17</v>
      </c>
      <c r="C11" s="24" t="n">
        <v>1</v>
      </c>
      <c r="D11" s="25" t="s">
        <v>18</v>
      </c>
      <c r="E11" s="24" t="s">
        <v>19</v>
      </c>
      <c r="F11" s="95" t="n">
        <f aca="false">SINTÉTICA!F13+SINTÉTICA!F18+SINTÉTICA!F28+SINTÉTICA!F37+SINTÉTICA!F47+SINTÉTICA!F58+SINTÉTICA!F62+SINTÉTICA!F71+SINTÉTICA!F78+SINTÉTICA!F88+SINTÉTICA!F100+SINTÉTICA!F116+SINTÉTICA!F125+SINTÉTICA!F135+SINTÉTICA!F147+SINTÉTICA!F152+SINTÉTICA!F161+SINTÉTICA!F171+SINTÉTICA!F182+SINTÉTICA!F195+SINTÉTICA!F106</f>
        <v>2348.24</v>
      </c>
      <c r="G11" s="27" t="n">
        <f aca="false">ANALÍTICA!H47</f>
        <v>30.7498</v>
      </c>
      <c r="H11" s="27" t="n">
        <f aca="false">G11*F11</f>
        <v>72207.910352</v>
      </c>
      <c r="I11" s="96"/>
    </row>
    <row r="12" customFormat="false" ht="30.8" hidden="false" customHeight="true" outlineLevel="0" collapsed="false">
      <c r="A12" s="24" t="n">
        <v>11</v>
      </c>
      <c r="B12" s="24" t="s">
        <v>17</v>
      </c>
      <c r="C12" s="24" t="n">
        <v>11</v>
      </c>
      <c r="D12" s="25" t="s">
        <v>90</v>
      </c>
      <c r="E12" s="24" t="s">
        <v>22</v>
      </c>
      <c r="F12" s="95" t="n">
        <f aca="false">SINTÉTICA!F69+SINTÉTICA!F86+SINTÉTICA!F96+SINTÉTICA!F114+SINTÉTICA!F123+SINTÉTICA!F133+SINTÉTICA!F143+SINTÉTICA!F159+SINTÉTICA!F169+SINTÉTICA!F180+SINTÉTICA!F191</f>
        <v>432</v>
      </c>
      <c r="G12" s="27" t="n">
        <f aca="false">ANALÍTICA!H129</f>
        <v>87.0115</v>
      </c>
      <c r="H12" s="27" t="n">
        <f aca="false">G12*F12</f>
        <v>37588.968</v>
      </c>
      <c r="I12" s="96"/>
    </row>
    <row r="13" customFormat="false" ht="30.8" hidden="false" customHeight="true" outlineLevel="0" collapsed="false">
      <c r="A13" s="24" t="n">
        <v>12</v>
      </c>
      <c r="B13" s="18" t="s">
        <v>312</v>
      </c>
      <c r="C13" s="18" t="s">
        <v>312</v>
      </c>
      <c r="D13" s="25" t="s">
        <v>382</v>
      </c>
      <c r="E13" s="24" t="s">
        <v>383</v>
      </c>
      <c r="F13" s="95" t="n">
        <v>1</v>
      </c>
      <c r="G13" s="27" t="n">
        <f aca="false">SINTÉTICA!H198</f>
        <v>25867.315</v>
      </c>
      <c r="H13" s="27" t="n">
        <f aca="false">G13*F13</f>
        <v>25867.315</v>
      </c>
      <c r="I13" s="96"/>
    </row>
    <row r="14" customFormat="false" ht="30.8" hidden="false" customHeight="true" outlineLevel="0" collapsed="false">
      <c r="A14" s="24" t="n">
        <v>10</v>
      </c>
      <c r="B14" s="24" t="s">
        <v>17</v>
      </c>
      <c r="C14" s="24" t="n">
        <v>10</v>
      </c>
      <c r="D14" s="25" t="s">
        <v>42</v>
      </c>
      <c r="E14" s="24" t="s">
        <v>22</v>
      </c>
      <c r="F14" s="95" t="n">
        <f aca="false">SINTÉTICA!F26+SINTÉTICA!F35+SINTÉTICA!F45+SINTÉTICA!F54+SINTÉTICA!F68+SINTÉTICA!F76+SINTÉTICA!F85+SINTÉTICA!F95+SINTÉTICA!F104+SINTÉTICA!F113+SINTÉTICA!F122+SINTÉTICA!F132+SINTÉTICA!F142+SINTÉTICA!F150+SINTÉTICA!F158+SINTÉTICA!F168+SINTÉTICA!F179+SINTÉTICA!F190</f>
        <v>204</v>
      </c>
      <c r="G14" s="27" t="n">
        <f aca="false">ANALÍTICA!H120</f>
        <v>116.626</v>
      </c>
      <c r="H14" s="27" t="n">
        <f aca="false">G14*F14</f>
        <v>23791.704</v>
      </c>
      <c r="I14" s="96"/>
    </row>
    <row r="15" customFormat="false" ht="30.8" hidden="false" customHeight="true" outlineLevel="0" collapsed="false">
      <c r="A15" s="24" t="n">
        <v>6</v>
      </c>
      <c r="B15" s="24" t="s">
        <v>17</v>
      </c>
      <c r="C15" s="24" t="n">
        <v>6</v>
      </c>
      <c r="D15" s="25" t="s">
        <v>36</v>
      </c>
      <c r="E15" s="24" t="s">
        <v>37</v>
      </c>
      <c r="F15" s="95" t="n">
        <f aca="false">SINTÉTICA!F23+SINTÉTICA!F33+SINTÉTICA!F42+SINTÉTICA!F52+SINTÉTICA!F65+SINTÉTICA!F73+SINTÉTICA!F81+SINTÉTICA!F92+SINTÉTICA!F110+SINTÉTICA!F119+SINTÉTICA!F128+SINTÉTICA!F138+SINTÉTICA!F155+SINTÉTICA!F165+SINTÉTICA!F175+SINTÉTICA!F186</f>
        <v>4402.44</v>
      </c>
      <c r="G15" s="27" t="n">
        <f aca="false">ANALÍTICA!H87</f>
        <v>4.88115</v>
      </c>
      <c r="H15" s="27" t="n">
        <f aca="false">G15*F15</f>
        <v>21488.970006</v>
      </c>
    </row>
    <row r="16" customFormat="false" ht="30.8" hidden="false" customHeight="true" outlineLevel="0" collapsed="false">
      <c r="A16" s="24" t="n">
        <v>7</v>
      </c>
      <c r="B16" s="24" t="s">
        <v>17</v>
      </c>
      <c r="C16" s="24" t="n">
        <v>7</v>
      </c>
      <c r="D16" s="25" t="s">
        <v>86</v>
      </c>
      <c r="E16" s="24" t="s">
        <v>37</v>
      </c>
      <c r="F16" s="95" t="n">
        <f aca="false">SINTÉTICA!F66+SINTÉTICA!F82+SINTÉTICA!F93+SINTÉTICA!F111+SINTÉTICA!F120+SINTÉTICA!F129+SINTÉTICA!F139+SINTÉTICA!F156+SINTÉTICA!F166+SINTÉTICA!F176+SINTÉTICA!F187</f>
        <v>2305.8</v>
      </c>
      <c r="G16" s="27" t="n">
        <f aca="false">ANALÍTICA!H95</f>
        <v>8.24881</v>
      </c>
      <c r="H16" s="27" t="n">
        <f aca="false">G16*F16</f>
        <v>19020.106098</v>
      </c>
    </row>
    <row r="17" customFormat="false" ht="30.8" hidden="false" customHeight="true" outlineLevel="0" collapsed="false">
      <c r="A17" s="24" t="n">
        <v>4</v>
      </c>
      <c r="B17" s="24" t="s">
        <v>17</v>
      </c>
      <c r="C17" s="24" t="n">
        <v>4</v>
      </c>
      <c r="D17" s="25" t="s">
        <v>32</v>
      </c>
      <c r="E17" s="24" t="s">
        <v>19</v>
      </c>
      <c r="F17" s="95" t="n">
        <f aca="false">SINTÉTICA!F21+SINTÉTICA!F31+SINTÉTICA!F40+SINTÉTICA!F50+SINTÉTICA!F59+SINTÉTICA!F91+SINTÉTICA!F102</f>
        <v>240.1</v>
      </c>
      <c r="G17" s="27" t="n">
        <f aca="false">ANALÍTICA!H73</f>
        <v>76.1174</v>
      </c>
      <c r="H17" s="27" t="n">
        <f aca="false">G17*F17</f>
        <v>18275.78774</v>
      </c>
      <c r="I17" s="96"/>
    </row>
    <row r="18" customFormat="false" ht="30.8" hidden="false" customHeight="true" outlineLevel="0" collapsed="false">
      <c r="A18" s="24" t="n">
        <v>2</v>
      </c>
      <c r="B18" s="24" t="s">
        <v>17</v>
      </c>
      <c r="C18" s="24" t="n">
        <v>2</v>
      </c>
      <c r="D18" s="25" t="s">
        <v>28</v>
      </c>
      <c r="E18" s="24" t="s">
        <v>19</v>
      </c>
      <c r="F18" s="95" t="n">
        <f aca="false">SINTÉTICA!F19+SINTÉTICA!F29+SINTÉTICA!F38+SINTÉTICA!F48+SINTÉTICA!F63+SINTÉTICA!F79+SINTÉTICA!F89+SINTÉTICA!F107+SINTÉTICA!F117+SINTÉTICA!F126+SINTÉTICA!F136+SINTÉTICA!F153+SINTÉTICA!F162+SINTÉTICA!F172+SINTÉTICA!F183</f>
        <v>680.81</v>
      </c>
      <c r="G18" s="27" t="n">
        <f aca="false">ANALÍTICA!H56</f>
        <v>11.56243</v>
      </c>
      <c r="H18" s="27" t="n">
        <f aca="false">G18*F18</f>
        <v>7871.8179683</v>
      </c>
    </row>
    <row r="19" customFormat="false" ht="30.8" hidden="false" customHeight="true" outlineLevel="0" collapsed="false">
      <c r="A19" s="24" t="n">
        <v>5</v>
      </c>
      <c r="B19" s="24" t="s">
        <v>17</v>
      </c>
      <c r="C19" s="24" t="n">
        <v>5</v>
      </c>
      <c r="D19" s="25" t="s">
        <v>34</v>
      </c>
      <c r="E19" s="24" t="s">
        <v>19</v>
      </c>
      <c r="F19" s="95" t="n">
        <f aca="false">SINTÉTICA!F22+SINTÉTICA!F32+SINTÉTICA!F41+SINTÉTICA!F51+SINTÉTICA!F64+SINTÉTICA!F80+SINTÉTICA!F109+SINTÉTICA!F118+SINTÉTICA!F127+SINTÉTICA!F137+SINTÉTICA!F154+SINTÉTICA!F164+SINTÉTICA!F174+SINTÉTICA!F185</f>
        <v>122.99</v>
      </c>
      <c r="G19" s="27" t="n">
        <f aca="false">ANALÍTICA!H81</f>
        <v>54.654</v>
      </c>
      <c r="H19" s="27" t="n">
        <f aca="false">G19*F19</f>
        <v>6721.89546</v>
      </c>
    </row>
    <row r="20" customFormat="false" ht="30.8" hidden="false" customHeight="true" outlineLevel="0" collapsed="false">
      <c r="A20" s="24" t="n">
        <v>3</v>
      </c>
      <c r="B20" s="24" t="s">
        <v>17</v>
      </c>
      <c r="C20" s="24" t="n">
        <v>3</v>
      </c>
      <c r="D20" s="25" t="s">
        <v>30</v>
      </c>
      <c r="E20" s="24" t="s">
        <v>19</v>
      </c>
      <c r="F20" s="95" t="n">
        <f aca="false">SINTÉTICA!F20+SINTÉTICA!F30+SINTÉTICA!F39+SINTÉTICA!F49+SINTÉTICA!F72+SINTÉTICA!F90+SINTÉTICA!F101+SINTÉTICA!F108+SINTÉTICA!F148+SINTÉTICA!F163+SINTÉTICA!F173+SINTÉTICA!F184</f>
        <v>33.4</v>
      </c>
      <c r="G20" s="27" t="n">
        <f aca="false">ANALÍTICA!H63</f>
        <v>182.0644</v>
      </c>
      <c r="H20" s="27" t="n">
        <f aca="false">G20*F20</f>
        <v>6080.95096</v>
      </c>
    </row>
    <row r="21" customFormat="false" ht="30.8" hidden="false" customHeight="true" outlineLevel="0" collapsed="false">
      <c r="A21" s="24" t="n">
        <v>9</v>
      </c>
      <c r="B21" s="24" t="s">
        <v>17</v>
      </c>
      <c r="C21" s="24" t="n">
        <v>9</v>
      </c>
      <c r="D21" s="25" t="s">
        <v>40</v>
      </c>
      <c r="E21" s="24" t="s">
        <v>22</v>
      </c>
      <c r="F21" s="95" t="n">
        <f aca="false">SINTÉTICA!F25+SINTÉTICA!F44+SINTÉTICA!F75+SINTÉTICA!F84+SINTÉTICA!F131+SINTÉTICA!F141+SINTÉTICA!F178+SINTÉTICA!F189</f>
        <v>22</v>
      </c>
      <c r="G21" s="27" t="n">
        <f aca="false">ANALÍTICA!H110</f>
        <v>249.533012</v>
      </c>
      <c r="H21" s="27" t="n">
        <f aca="false">G21*F21</f>
        <v>5489.726264</v>
      </c>
    </row>
    <row r="22" customFormat="false" ht="30.8" hidden="false" customHeight="true" outlineLevel="0" collapsed="false">
      <c r="A22" s="24" t="n">
        <v>8</v>
      </c>
      <c r="B22" s="24" t="s">
        <v>17</v>
      </c>
      <c r="C22" s="24" t="n">
        <v>8</v>
      </c>
      <c r="D22" s="25" t="s">
        <v>21</v>
      </c>
      <c r="E22" s="24" t="s">
        <v>22</v>
      </c>
      <c r="F22" s="95" t="n">
        <f aca="false">SINTÉTICA!F14+SINTÉTICA!F24+SINTÉTICA!F34+SINTÉTICA!F43+SINTÉTICA!F53+SINTÉTICA!F60+SINTÉTICA!F67+SINTÉTICA!F74+SINTÉTICA!F83+SINTÉTICA!F94+SINTÉTICA!F103+SINTÉTICA!F112+SINTÉTICA!F121+SINTÉTICA!F130+SINTÉTICA!F140+SINTÉTICA!F149+SINTÉTICA!F157+SINTÉTICA!F167+SINTÉTICA!F177+SINTÉTICA!F188+SINTÉTICA!F196</f>
        <v>1425</v>
      </c>
      <c r="G22" s="27" t="n">
        <f aca="false">ANALÍTICA!H103</f>
        <v>3.4616</v>
      </c>
      <c r="H22" s="27" t="n">
        <f aca="false">G22*F22</f>
        <v>4932.78</v>
      </c>
    </row>
    <row r="23" customFormat="false" ht="12.8" hidden="false" customHeight="false" outlineLevel="0" collapsed="false">
      <c r="A23" s="97"/>
      <c r="B23" s="98"/>
      <c r="C23" s="98"/>
      <c r="D23" s="99"/>
      <c r="E23" s="100"/>
      <c r="F23" s="101"/>
      <c r="G23" s="102"/>
      <c r="H23" s="103"/>
    </row>
    <row r="24" customFormat="false" ht="12.8" hidden="false" customHeight="false" outlineLevel="0" collapsed="false">
      <c r="H24" s="96" t="n">
        <f aca="false">SUM(H11:H22)</f>
        <v>249337.9318483</v>
      </c>
    </row>
    <row r="25" customFormat="false" ht="12.8" hidden="false" customHeight="false" outlineLevel="0" collapsed="false">
      <c r="G25" s="0" t="s">
        <v>384</v>
      </c>
      <c r="H25" s="96" t="n">
        <f aca="false">H24*0.2</f>
        <v>49867.58636966</v>
      </c>
    </row>
    <row r="26" customFormat="false" ht="12.8" hidden="false" customHeight="false" outlineLevel="0" collapsed="false">
      <c r="G26" s="0" t="s">
        <v>370</v>
      </c>
      <c r="H26" s="96" t="n">
        <f aca="false">H25+H24</f>
        <v>299205.51821796</v>
      </c>
    </row>
  </sheetData>
  <mergeCells count="6">
    <mergeCell ref="A1:H1"/>
    <mergeCell ref="A2:G2"/>
    <mergeCell ref="A3:H3"/>
    <mergeCell ref="A4:H4"/>
    <mergeCell ref="A5:H5"/>
    <mergeCell ref="A6:H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8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1493931</TotalTime>
  <Application>LibreOffice/4.2.6.2$Windows_x86 LibreOffice_project/185f2ce4dcc34af9bd97dec29e6d42c39557298f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2012-01-12T16:31:12Z</dcterms:created>
  <dc:creator>prdf prdf</dc:creator>
  <dc:language>pt-BR</dc:language>
  <cp:lastPrinted>2015-10-23T12:39:24Z</cp:lastPrinted>
  <dcterms:modified xsi:type="dcterms:W3CDTF">2015-10-23T13:09:06Z</dcterms:modified>
  <cp:revision>1185</cp:revision>
</cp:coreProperties>
</file>