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SA_CLCE\CLCE 2025\PREGÕES ELETRÔNICOS\PE 03 - Apoio Administrativo\"/>
    </mc:Choice>
  </mc:AlternateContent>
  <xr:revisionPtr revIDLastSave="0" documentId="8_{B43656B2-6F7A-4A5A-A9F7-1EFE27718379}" xr6:coauthVersionLast="47" xr6:coauthVersionMax="47" xr10:uidLastSave="{00000000-0000-0000-0000-000000000000}"/>
  <bookViews>
    <workbookView xWindow="-120" yWindow="-120" windowWidth="29040" windowHeight="15720" firstSheet="1" activeTab="1" xr2:uid="{2673D60C-27B3-471B-A1EB-3A9FD9E023DF}"/>
  </bookViews>
  <sheets>
    <sheet name="Materiais" sheetId="1" r:id="rId1"/>
    <sheet name="Materiais - Encarregado Geral" sheetId="2" r:id="rId2"/>
    <sheet name="Materiais - Terceirizados" sheetId="3" r:id="rId3"/>
    <sheet name="Planilha1" sheetId="9" r:id="rId4"/>
    <sheet name="Uniformes" sheetId="5" r:id="rId5"/>
    <sheet name="Uniformes - Carregador" sheetId="6" r:id="rId6"/>
    <sheet name="Uniformes - Garçom" sheetId="7" r:id="rId7"/>
    <sheet name="Uniformes - Copeira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7" l="1"/>
  <c r="G4" i="7"/>
  <c r="H4" i="7" s="1"/>
  <c r="G5" i="7"/>
  <c r="H5" i="7" s="1"/>
  <c r="G6" i="7"/>
  <c r="H6" i="7" s="1"/>
  <c r="G7" i="7"/>
  <c r="H7" i="7" s="1"/>
  <c r="G8" i="7"/>
  <c r="H8" i="7" s="1"/>
  <c r="G3" i="7"/>
  <c r="F6" i="7"/>
  <c r="G5" i="8"/>
  <c r="H5" i="8" s="1"/>
  <c r="G6" i="8"/>
  <c r="H6" i="8" s="1"/>
  <c r="G7" i="8"/>
  <c r="H7" i="8" s="1"/>
  <c r="G8" i="8"/>
  <c r="H8" i="8" s="1"/>
  <c r="G3" i="8"/>
  <c r="H3" i="8" s="1"/>
  <c r="F4" i="8"/>
  <c r="G4" i="8" s="1"/>
  <c r="H4" i="8" s="1"/>
  <c r="F3" i="8"/>
  <c r="F5" i="8"/>
  <c r="E5" i="8"/>
  <c r="F7" i="8"/>
  <c r="I14" i="5"/>
  <c r="H9" i="6"/>
  <c r="H4" i="6"/>
  <c r="H5" i="6"/>
  <c r="H6" i="6"/>
  <c r="H7" i="6"/>
  <c r="H8" i="6"/>
  <c r="H3" i="6"/>
  <c r="G4" i="6"/>
  <c r="G5" i="6"/>
  <c r="G6" i="6"/>
  <c r="G7" i="6"/>
  <c r="G8" i="6"/>
  <c r="G3" i="6"/>
  <c r="I4" i="5"/>
  <c r="I5" i="5"/>
  <c r="I6" i="5"/>
  <c r="I7" i="5"/>
  <c r="I8" i="5"/>
  <c r="I9" i="5"/>
  <c r="I10" i="5"/>
  <c r="I11" i="5"/>
  <c r="I12" i="5"/>
  <c r="I13" i="5"/>
  <c r="I3" i="5"/>
  <c r="H4" i="5"/>
  <c r="H5" i="5"/>
  <c r="H6" i="5"/>
  <c r="H7" i="5"/>
  <c r="H8" i="5"/>
  <c r="H9" i="5"/>
  <c r="H10" i="5"/>
  <c r="H11" i="5"/>
  <c r="H12" i="5"/>
  <c r="H13" i="5"/>
  <c r="H3" i="5"/>
  <c r="G4" i="2"/>
  <c r="H4" i="2" s="1"/>
  <c r="G5" i="2"/>
  <c r="H5" i="2" s="1"/>
  <c r="G3" i="2"/>
  <c r="H3" i="2" s="1"/>
  <c r="H6" i="2" s="1"/>
  <c r="I17" i="1"/>
  <c r="I14" i="1"/>
  <c r="I18" i="1" s="1"/>
  <c r="H4" i="1"/>
  <c r="I4" i="1" s="1"/>
  <c r="H5" i="1"/>
  <c r="I5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H15" i="1"/>
  <c r="I15" i="1" s="1"/>
  <c r="H16" i="1"/>
  <c r="I16" i="1" s="1"/>
  <c r="H17" i="1"/>
  <c r="H3" i="1"/>
  <c r="I3" i="1" s="1"/>
  <c r="G6" i="1"/>
  <c r="H6" i="1" s="1"/>
  <c r="I6" i="1" s="1"/>
  <c r="F8" i="8"/>
  <c r="F8" i="7"/>
  <c r="F7" i="7"/>
  <c r="F3" i="7"/>
  <c r="G9" i="5"/>
  <c r="G8" i="5"/>
  <c r="G7" i="5"/>
  <c r="G4" i="5"/>
  <c r="G3" i="5"/>
  <c r="F6" i="6"/>
  <c r="F5" i="2"/>
  <c r="F3" i="2"/>
  <c r="G12" i="1"/>
  <c r="G11" i="1"/>
  <c r="G10" i="1"/>
  <c r="H9" i="7" l="1"/>
  <c r="H9" i="8"/>
</calcChain>
</file>

<file path=xl/sharedStrings.xml><?xml version="1.0" encoding="utf-8"?>
<sst xmlns="http://schemas.openxmlformats.org/spreadsheetml/2006/main" count="270" uniqueCount="90">
  <si>
    <t>Materiais - Apoio Administrativo</t>
  </si>
  <si>
    <t>Item</t>
  </si>
  <si>
    <t>Material</t>
  </si>
  <si>
    <t>Unidades</t>
  </si>
  <si>
    <t xml:space="preserve">Quantidade </t>
  </si>
  <si>
    <t>Quantidade (Mensal ou Anual)</t>
  </si>
  <si>
    <t>Banco de Preços (Média)</t>
  </si>
  <si>
    <t>Sítios Especializados (Média)</t>
  </si>
  <si>
    <t>Valor Estimado (Unitário)</t>
  </si>
  <si>
    <t>Valor Estimado         (Total - Anual)</t>
  </si>
  <si>
    <t>Composição de Preços</t>
  </si>
  <si>
    <t>Água sanitária (sódio e água na proporção de 2% a 2,5% de hipoclorito de sódio), para desinfetar (ação bactericida) e clarear louça dos banheiros.</t>
  </si>
  <si>
    <t>Litro</t>
  </si>
  <si>
    <t>Mensal</t>
  </si>
  <si>
    <t>-</t>
  </si>
  <si>
    <t>4 preços do Banco de Preços Públicos.</t>
  </si>
  <si>
    <t>Álcool líquido, com concentração hidroalcoólica igual ou superior a 70°.</t>
  </si>
  <si>
    <t>3 preços do Banco de Preços Públicos.</t>
  </si>
  <si>
    <t>Detergente líquido para lavar louças, neutro, frasco com 500ml.</t>
  </si>
  <si>
    <t>Frasco</t>
  </si>
  <si>
    <t>Esponja dupla face para limpeza, antibacteriana, medindo 1,10 x 75 x 20 mm.</t>
  </si>
  <si>
    <t>Unidade</t>
  </si>
  <si>
    <t>1 preço do Banco de Preços Públicos e 3 preços de sítios especializados.</t>
  </si>
  <si>
    <t>Esponja de aço, pacote com 8 unidades, referência Bombril, Assolan.</t>
  </si>
  <si>
    <t>Pacote</t>
  </si>
  <si>
    <t>Flanela na cor branca, para uso geral, 100% algodão, tamanho 38 x 58 cm.</t>
  </si>
  <si>
    <t>Limpador multiuso com ação desengordurante, referência: Veja multiuso ou similares - embalagem 500ml.</t>
  </si>
  <si>
    <t>Pá para lixo, em material plástico, medindo 300mm x 280mm x 125mm, cabo com 80cm.</t>
  </si>
  <si>
    <t>Anual</t>
  </si>
  <si>
    <t>4 preços de sítios especializados.</t>
  </si>
  <si>
    <t>Pano de Chão alvejado 45 x75 cm, 100% algodão.</t>
  </si>
  <si>
    <t>Pano de prato, pacote c/ 5 unidades, 100% algodão.</t>
  </si>
  <si>
    <t>3 preços de sítios especializados.</t>
  </si>
  <si>
    <t>Toalhas de papel interfolhadas, duas dobras, de primeira qualidade, não reciclado, branco e macio, 100% celulose virgem, pacote com 1000 folhas de 21 x 20cm.</t>
  </si>
  <si>
    <t>Rodo de alumínio com 2 borrachas – 40cm de largura, com cabo de 1,50m.</t>
  </si>
  <si>
    <t>Sabão em barra neutro de 200g. Pacote com 05 unidades.</t>
  </si>
  <si>
    <t>Sabão em pó de primeira qualidade cada unidade acondicionada em embalagem de 1 quilograma.</t>
  </si>
  <si>
    <t>Vassoura de cerdas sintéticas de nylon, cabo de madeira, medida da base - 40 cm, com base de madeira pintada, contendo rosca para cabo.</t>
  </si>
  <si>
    <t>TOTAL ANUAL</t>
  </si>
  <si>
    <t>Materiais/Equipamentos para uso no serviço de gerência (Encarregado Geral)</t>
  </si>
  <si>
    <t>Valor Estimado           (Total)</t>
  </si>
  <si>
    <t>Rádio de comunicação (tipo walkie talkie ou similar)</t>
  </si>
  <si>
    <t>3 preços do Banco de Preços Públicos e 3 preços de sítios especializados.</t>
  </si>
  <si>
    <t>Livro “Diário de Ocorrência”</t>
  </si>
  <si>
    <t>5 preços do Banco de Preços Públicos.</t>
  </si>
  <si>
    <t>Pasta para guarda de documentos (AZ), feito em material leve, atóxico e resistente, fechamento horizontal.</t>
  </si>
  <si>
    <t>5 preços do Banco de Preços Públicos e 3 preços de sítios especializados.</t>
  </si>
  <si>
    <t>Equipamentos e/ou materiais para uso geral dos terceirizados</t>
  </si>
  <si>
    <t>Valor Estimado (Total)</t>
  </si>
  <si>
    <t>Armário de aço para vestiário, com portas individuais (uma para cada profissional), com disposição para fechamento com chave ou segredo. Cada porta deve medir, no mínimo, 28cm de largura x 49cm de altura x 40 de profundidade.</t>
  </si>
  <si>
    <t>Mínimo 44 portas</t>
  </si>
  <si>
    <t>Uniformes - Encarregado Geral, Operador de Máquina Reprográfica e Recepcionista em geral</t>
  </si>
  <si>
    <t>Gênero</t>
  </si>
  <si>
    <t>Masculino</t>
  </si>
  <si>
    <t>Ternos na cor preta, em tecido tipo microfibra (calça e paletó), forrado internamente;</t>
  </si>
  <si>
    <t>3 preços de sítios especializados</t>
  </si>
  <si>
    <t>Camisas tipo social, em tecido tipo microfibra ou seda, mangas longas e fechamento nos punhos com botões;</t>
  </si>
  <si>
    <t>Gravatas em tecido 100% poliéster ou seda;</t>
  </si>
  <si>
    <t>Cinto tipo social, dupla face, em couro sintético;</t>
  </si>
  <si>
    <t>Pares de sapato social na cor preta, em couro ecológico e solado de borracha;</t>
  </si>
  <si>
    <t>1 preço do Banco de Preços Públicos e 3 preços de sítios especializados</t>
  </si>
  <si>
    <t>Pares de meia social, 100% algodão, na cor preta.</t>
  </si>
  <si>
    <t>Feminino</t>
  </si>
  <si>
    <t>Terninhos na cor preta, em tecido tipo microfibra (calça com cós fechado com dois botões ou zíper e blazer, no mesmo tecido da calça, com mangas longas), forrados internamente;</t>
  </si>
  <si>
    <t>Blusas em microfibra ou seda, com mangas, fechamento frontal com botões;</t>
  </si>
  <si>
    <t>Lenços ou echarpes para o pescoço, em tecido 100% poliéster ou seda;</t>
  </si>
  <si>
    <t>Pares de sapato, tipo scarpin, na cor preta, em couro ecológico, solado de borracha e salto baixo(entre 3 e 5 centímetros) de altura;</t>
  </si>
  <si>
    <t>Pares de meia social ¾, feminina, lisa, na cor da pele ou preta.</t>
  </si>
  <si>
    <t>Uniformes - Carregador</t>
  </si>
  <si>
    <t>Calças compridas, tipo Jeans;</t>
  </si>
  <si>
    <t>Camisas, tipo gola pólo, em malha 100% algodão, com mangas curtas;</t>
  </si>
  <si>
    <t>3 preços do Banco de Preços Públicos</t>
  </si>
  <si>
    <t>Pares de botina com elástico em raspa unissex;</t>
  </si>
  <si>
    <t>Pares de meia, 100% algodão, tipo soquete;</t>
  </si>
  <si>
    <t>2 preços do Banco de Preços Públicos e 3 preços de sítios especializados.</t>
  </si>
  <si>
    <t>Pares de luvas de proteção confeccionada em couro vacum tipo vaqueta na palma e dorso em raspa de couro. Tamanhos diversos.</t>
  </si>
  <si>
    <t>Cinta lombar com suspensório na cor preta, para movimentação de cargas. Tamanhos diversos.</t>
  </si>
  <si>
    <t>Uniformes - Garçom</t>
  </si>
  <si>
    <t>Valor Estimado         (Total)</t>
  </si>
  <si>
    <t>Ternos na cor preta, em tecido tipo microfibra (calça e paletó), forrados internamente;</t>
  </si>
  <si>
    <t>Camisas tipo social na cor branca, em tecido tipo microfibra ou seda, mangas longas, fechamento nos punhos com botões, com detalhes frontais em piquê (específico para função);</t>
  </si>
  <si>
    <t>Gravatas tipo borboleta, em tecido 100% poliéster ou seda;</t>
  </si>
  <si>
    <t xml:space="preserve"> 1 preço do Banco de Preços Públicos e 3 preços de sítios especializados.</t>
  </si>
  <si>
    <t>Uniformes - Copeira</t>
  </si>
  <si>
    <t>Calças compridas na cor preta, tecido tipo microfibra ou seda;</t>
  </si>
  <si>
    <t>Blusas brancas, em tecido tipo microfibra ou seda, fechamento frontal com botões;</t>
  </si>
  <si>
    <t>Pares de sapatos tipo scarpin, em couro sintético, com bico redondo, solado de borracha, sem salto;</t>
  </si>
  <si>
    <t>2 preços do Banco de Preços Públicos e 2 preços de sítios especializados.</t>
  </si>
  <si>
    <t>Aventais em brim, 100% algodão, na cor preta</t>
  </si>
  <si>
    <t>Toucas de filó com aba, na cor preta;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</si>
</sst>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Times New Roman"/>
    </font>
    <font>
      <b/>
      <sz val="11"/>
      <color theme="1"/>
      <name val="Times New Roman"/>
      <family val="1"/>
    </font>
    <font>
      <sz val="11"/>
      <color theme="1"/>
      <name val="Times New Roman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164" fontId="1" fillId="4" borderId="13" xfId="0" applyNumberFormat="1" applyFont="1" applyFill="1" applyBorder="1" applyAlignment="1">
      <alignment horizontal="center" vertical="center"/>
    </xf>
    <xf numFmtId="164" fontId="1" fillId="4" borderId="1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4B0DB-8808-4273-9DAC-B7631C4C2A4B}">
  <dimension ref="A1:J18"/>
  <sheetViews>
    <sheetView topLeftCell="A3" workbookViewId="0">
      <selection activeCell="B12" sqref="B12"/>
    </sheetView>
  </sheetViews>
  <sheetFormatPr defaultRowHeight="15" x14ac:dyDescent="0.25"/>
  <cols>
    <col min="2" max="2" width="63.5703125" style="18" customWidth="1"/>
    <col min="3" max="9" width="20.7109375" customWidth="1"/>
    <col min="10" max="10" width="35.7109375" customWidth="1"/>
  </cols>
  <sheetData>
    <row r="1" spans="1:10" ht="25.5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ht="28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4" t="s">
        <v>9</v>
      </c>
      <c r="J2" s="5" t="s">
        <v>10</v>
      </c>
    </row>
    <row r="3" spans="1:10" ht="45" x14ac:dyDescent="0.25">
      <c r="A3" s="6">
        <v>1</v>
      </c>
      <c r="B3" s="7" t="s">
        <v>11</v>
      </c>
      <c r="C3" s="8" t="s">
        <v>12</v>
      </c>
      <c r="D3" s="8">
        <v>20</v>
      </c>
      <c r="E3" s="16" t="s">
        <v>13</v>
      </c>
      <c r="F3" s="9">
        <v>2.92</v>
      </c>
      <c r="G3" s="9" t="s">
        <v>14</v>
      </c>
      <c r="H3" s="9">
        <f t="shared" ref="H3:H17" si="0">AVERAGE(F3,G3)</f>
        <v>2.92</v>
      </c>
      <c r="I3" s="10">
        <f t="shared" ref="I3:I9" si="1">12*D3*H3</f>
        <v>700.8</v>
      </c>
      <c r="J3" s="11" t="s">
        <v>15</v>
      </c>
    </row>
    <row r="4" spans="1:10" x14ac:dyDescent="0.25">
      <c r="A4" s="6">
        <v>2</v>
      </c>
      <c r="B4" s="7" t="s">
        <v>16</v>
      </c>
      <c r="C4" s="16" t="s">
        <v>12</v>
      </c>
      <c r="D4" s="8">
        <v>20</v>
      </c>
      <c r="E4" s="16" t="s">
        <v>13</v>
      </c>
      <c r="F4" s="9">
        <v>3.87</v>
      </c>
      <c r="G4" s="9" t="s">
        <v>14</v>
      </c>
      <c r="H4" s="9">
        <f t="shared" si="0"/>
        <v>3.87</v>
      </c>
      <c r="I4" s="10">
        <f t="shared" si="1"/>
        <v>928.80000000000007</v>
      </c>
      <c r="J4" s="11" t="s">
        <v>17</v>
      </c>
    </row>
    <row r="5" spans="1:10" x14ac:dyDescent="0.25">
      <c r="A5" s="6">
        <v>3</v>
      </c>
      <c r="B5" s="7" t="s">
        <v>18</v>
      </c>
      <c r="C5" s="16" t="s">
        <v>19</v>
      </c>
      <c r="D5" s="8">
        <v>60</v>
      </c>
      <c r="E5" s="16" t="s">
        <v>13</v>
      </c>
      <c r="F5" s="9">
        <v>1.56</v>
      </c>
      <c r="G5" s="9" t="s">
        <v>14</v>
      </c>
      <c r="H5" s="9">
        <f t="shared" si="0"/>
        <v>1.56</v>
      </c>
      <c r="I5" s="10">
        <f t="shared" si="1"/>
        <v>1123.2</v>
      </c>
      <c r="J5" s="11" t="s">
        <v>17</v>
      </c>
    </row>
    <row r="6" spans="1:10" ht="30" x14ac:dyDescent="0.25">
      <c r="A6" s="6">
        <v>4</v>
      </c>
      <c r="B6" s="7" t="s">
        <v>20</v>
      </c>
      <c r="C6" s="16" t="s">
        <v>21</v>
      </c>
      <c r="D6" s="8">
        <v>30</v>
      </c>
      <c r="E6" s="16" t="s">
        <v>13</v>
      </c>
      <c r="F6" s="9">
        <v>1</v>
      </c>
      <c r="G6" s="9">
        <f>AVERAGE(1.89,1.2,1.04)</f>
        <v>1.3766666666666667</v>
      </c>
      <c r="H6" s="9">
        <f t="shared" si="0"/>
        <v>1.1883333333333335</v>
      </c>
      <c r="I6" s="10">
        <f t="shared" si="1"/>
        <v>427.80000000000007</v>
      </c>
      <c r="J6" s="11" t="s">
        <v>22</v>
      </c>
    </row>
    <row r="7" spans="1:10" x14ac:dyDescent="0.25">
      <c r="A7" s="6">
        <v>5</v>
      </c>
      <c r="B7" s="7" t="s">
        <v>23</v>
      </c>
      <c r="C7" s="16" t="s">
        <v>24</v>
      </c>
      <c r="D7" s="8">
        <v>5</v>
      </c>
      <c r="E7" s="16" t="s">
        <v>13</v>
      </c>
      <c r="F7" s="9">
        <v>2.0299999999999998</v>
      </c>
      <c r="G7" s="9" t="s">
        <v>14</v>
      </c>
      <c r="H7" s="9">
        <f t="shared" si="0"/>
        <v>2.0299999999999998</v>
      </c>
      <c r="I7" s="10">
        <f t="shared" si="1"/>
        <v>121.79999999999998</v>
      </c>
      <c r="J7" s="11" t="s">
        <v>17</v>
      </c>
    </row>
    <row r="8" spans="1:10" ht="30" x14ac:dyDescent="0.25">
      <c r="A8" s="6">
        <v>6</v>
      </c>
      <c r="B8" s="7" t="s">
        <v>25</v>
      </c>
      <c r="C8" s="16" t="s">
        <v>21</v>
      </c>
      <c r="D8" s="8">
        <v>10</v>
      </c>
      <c r="E8" s="16" t="s">
        <v>13</v>
      </c>
      <c r="F8" s="9">
        <v>4.01</v>
      </c>
      <c r="G8" s="9" t="s">
        <v>14</v>
      </c>
      <c r="H8" s="9">
        <f t="shared" si="0"/>
        <v>4.01</v>
      </c>
      <c r="I8" s="10">
        <f t="shared" si="1"/>
        <v>481.2</v>
      </c>
      <c r="J8" s="11" t="s">
        <v>17</v>
      </c>
    </row>
    <row r="9" spans="1:10" ht="30" x14ac:dyDescent="0.25">
      <c r="A9" s="6">
        <v>7</v>
      </c>
      <c r="B9" s="7" t="s">
        <v>26</v>
      </c>
      <c r="C9" s="16" t="s">
        <v>19</v>
      </c>
      <c r="D9" s="8">
        <v>15</v>
      </c>
      <c r="E9" s="16" t="s">
        <v>13</v>
      </c>
      <c r="F9" s="9">
        <v>3.6</v>
      </c>
      <c r="G9" s="9" t="s">
        <v>14</v>
      </c>
      <c r="H9" s="9">
        <f t="shared" si="0"/>
        <v>3.6</v>
      </c>
      <c r="I9" s="10">
        <f t="shared" si="1"/>
        <v>648</v>
      </c>
      <c r="J9" s="11" t="s">
        <v>17</v>
      </c>
    </row>
    <row r="10" spans="1:10" ht="30" x14ac:dyDescent="0.25">
      <c r="A10" s="6">
        <v>8</v>
      </c>
      <c r="B10" s="17" t="s">
        <v>27</v>
      </c>
      <c r="C10" s="16" t="s">
        <v>21</v>
      </c>
      <c r="D10" s="8">
        <v>3</v>
      </c>
      <c r="E10" s="16" t="s">
        <v>28</v>
      </c>
      <c r="F10" s="9" t="s">
        <v>14</v>
      </c>
      <c r="G10" s="9">
        <f>AVERAGE(10.75,7.72,7,1,13,10)</f>
        <v>8.2449999999999992</v>
      </c>
      <c r="H10" s="9">
        <f t="shared" si="0"/>
        <v>8.2449999999999992</v>
      </c>
      <c r="I10" s="10">
        <f>D10*H10</f>
        <v>24.734999999999999</v>
      </c>
      <c r="J10" s="11" t="s">
        <v>29</v>
      </c>
    </row>
    <row r="11" spans="1:10" ht="30" x14ac:dyDescent="0.25">
      <c r="A11" s="6">
        <v>9</v>
      </c>
      <c r="B11" s="15" t="s">
        <v>30</v>
      </c>
      <c r="C11" s="16" t="s">
        <v>21</v>
      </c>
      <c r="D11" s="8">
        <v>15</v>
      </c>
      <c r="E11" s="16" t="s">
        <v>13</v>
      </c>
      <c r="F11" s="9">
        <v>5</v>
      </c>
      <c r="G11" s="9">
        <f>AVERAGE(7.47,7.9,7.66)</f>
        <v>7.6766666666666667</v>
      </c>
      <c r="H11" s="9">
        <f t="shared" si="0"/>
        <v>6.3383333333333329</v>
      </c>
      <c r="I11" s="10">
        <f>12*D11*H11</f>
        <v>1140.8999999999999</v>
      </c>
      <c r="J11" s="11" t="s">
        <v>22</v>
      </c>
    </row>
    <row r="12" spans="1:10" x14ac:dyDescent="0.25">
      <c r="A12" s="6">
        <v>10</v>
      </c>
      <c r="B12" s="15" t="s">
        <v>31</v>
      </c>
      <c r="C12" s="16" t="s">
        <v>24</v>
      </c>
      <c r="D12" s="8">
        <v>3</v>
      </c>
      <c r="E12" s="16" t="s">
        <v>13</v>
      </c>
      <c r="F12" s="9" t="s">
        <v>14</v>
      </c>
      <c r="G12" s="9">
        <f>AVERAGE(29.5,26.9,34.87)</f>
        <v>30.423333333333332</v>
      </c>
      <c r="H12" s="9">
        <f t="shared" si="0"/>
        <v>30.423333333333332</v>
      </c>
      <c r="I12" s="10">
        <f>12*D12*H12</f>
        <v>1095.24</v>
      </c>
      <c r="J12" s="11" t="s">
        <v>32</v>
      </c>
    </row>
    <row r="13" spans="1:10" ht="45" x14ac:dyDescent="0.25">
      <c r="A13" s="6">
        <v>11</v>
      </c>
      <c r="B13" s="15" t="s">
        <v>33</v>
      </c>
      <c r="C13" s="16" t="s">
        <v>24</v>
      </c>
      <c r="D13" s="8">
        <v>40</v>
      </c>
      <c r="E13" s="16" t="s">
        <v>13</v>
      </c>
      <c r="F13" s="9">
        <v>6.4</v>
      </c>
      <c r="G13" s="9" t="s">
        <v>14</v>
      </c>
      <c r="H13" s="9">
        <f t="shared" si="0"/>
        <v>6.4</v>
      </c>
      <c r="I13" s="10">
        <f>12*D13*H13</f>
        <v>3072</v>
      </c>
      <c r="J13" s="11" t="s">
        <v>15</v>
      </c>
    </row>
    <row r="14" spans="1:10" ht="30" x14ac:dyDescent="0.25">
      <c r="A14" s="6">
        <v>12</v>
      </c>
      <c r="B14" s="15" t="s">
        <v>34</v>
      </c>
      <c r="C14" s="16" t="s">
        <v>21</v>
      </c>
      <c r="D14" s="8">
        <v>6</v>
      </c>
      <c r="E14" s="16" t="s">
        <v>28</v>
      </c>
      <c r="F14" s="9">
        <v>9.48</v>
      </c>
      <c r="G14" s="9" t="s">
        <v>14</v>
      </c>
      <c r="H14" s="9">
        <f t="shared" si="0"/>
        <v>9.48</v>
      </c>
      <c r="I14" s="10">
        <f>D14*H14</f>
        <v>56.88</v>
      </c>
      <c r="J14" s="11" t="s">
        <v>17</v>
      </c>
    </row>
    <row r="15" spans="1:10" x14ac:dyDescent="0.25">
      <c r="A15" s="6">
        <v>13</v>
      </c>
      <c r="B15" s="15" t="s">
        <v>35</v>
      </c>
      <c r="C15" s="16" t="s">
        <v>24</v>
      </c>
      <c r="D15" s="8">
        <v>2</v>
      </c>
      <c r="E15" s="16" t="s">
        <v>13</v>
      </c>
      <c r="F15" s="9">
        <v>5.74</v>
      </c>
      <c r="G15" s="9" t="s">
        <v>14</v>
      </c>
      <c r="H15" s="9">
        <f t="shared" si="0"/>
        <v>5.74</v>
      </c>
      <c r="I15" s="10">
        <f>12*D15*H15</f>
        <v>137.76</v>
      </c>
      <c r="J15" s="11" t="s">
        <v>17</v>
      </c>
    </row>
    <row r="16" spans="1:10" ht="30" x14ac:dyDescent="0.25">
      <c r="A16" s="6">
        <v>14</v>
      </c>
      <c r="B16" s="15" t="s">
        <v>36</v>
      </c>
      <c r="C16" s="16" t="s">
        <v>21</v>
      </c>
      <c r="D16" s="8">
        <v>3</v>
      </c>
      <c r="E16" s="16" t="s">
        <v>13</v>
      </c>
      <c r="F16" s="9">
        <v>13.49</v>
      </c>
      <c r="G16" s="9" t="s">
        <v>14</v>
      </c>
      <c r="H16" s="9">
        <f t="shared" si="0"/>
        <v>13.49</v>
      </c>
      <c r="I16" s="10">
        <f>12*D16*H16</f>
        <v>485.64</v>
      </c>
      <c r="J16" s="11" t="s">
        <v>17</v>
      </c>
    </row>
    <row r="17" spans="1:10" ht="30" x14ac:dyDescent="0.25">
      <c r="A17" s="6">
        <v>15</v>
      </c>
      <c r="B17" s="15" t="s">
        <v>37</v>
      </c>
      <c r="C17" s="16" t="s">
        <v>21</v>
      </c>
      <c r="D17" s="8">
        <v>6</v>
      </c>
      <c r="E17" s="16" t="s">
        <v>28</v>
      </c>
      <c r="F17" s="9">
        <v>7.78</v>
      </c>
      <c r="G17" s="9" t="s">
        <v>14</v>
      </c>
      <c r="H17" s="9">
        <f t="shared" si="0"/>
        <v>7.78</v>
      </c>
      <c r="I17" s="10">
        <f>D17*H17</f>
        <v>46.68</v>
      </c>
      <c r="J17" s="11" t="s">
        <v>17</v>
      </c>
    </row>
    <row r="18" spans="1:10" x14ac:dyDescent="0.25">
      <c r="A18" s="41" t="s">
        <v>38</v>
      </c>
      <c r="B18" s="42"/>
      <c r="C18" s="42"/>
      <c r="D18" s="42"/>
      <c r="E18" s="42"/>
      <c r="F18" s="42"/>
      <c r="G18" s="42"/>
      <c r="H18" s="42"/>
      <c r="I18" s="36">
        <f>SUM(I3:I17)</f>
        <v>10491.434999999998</v>
      </c>
      <c r="J18" s="13"/>
    </row>
  </sheetData>
  <mergeCells count="2">
    <mergeCell ref="A1:J1"/>
    <mergeCell ref="A18:H1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BD85-7641-4AB3-A7CB-228663DECE38}">
  <dimension ref="A1:I6"/>
  <sheetViews>
    <sheetView tabSelected="1" workbookViewId="0">
      <selection activeCell="B8" sqref="B8"/>
    </sheetView>
  </sheetViews>
  <sheetFormatPr defaultRowHeight="15" x14ac:dyDescent="0.25"/>
  <cols>
    <col min="2" max="2" width="63.5703125" style="18" customWidth="1"/>
    <col min="3" max="8" width="20.7109375" customWidth="1"/>
    <col min="9" max="9" width="35.7109375" customWidth="1"/>
  </cols>
  <sheetData>
    <row r="1" spans="1:9" ht="25.5" customHeight="1" x14ac:dyDescent="0.25">
      <c r="A1" s="38" t="s">
        <v>39</v>
      </c>
      <c r="B1" s="39"/>
      <c r="C1" s="39"/>
      <c r="D1" s="39"/>
      <c r="E1" s="39"/>
      <c r="F1" s="39"/>
      <c r="G1" s="39"/>
      <c r="H1" s="39"/>
      <c r="I1" s="40"/>
    </row>
    <row r="2" spans="1:9" ht="28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6</v>
      </c>
      <c r="F2" s="2" t="s">
        <v>7</v>
      </c>
      <c r="G2" s="3" t="s">
        <v>8</v>
      </c>
      <c r="H2" s="4" t="s">
        <v>40</v>
      </c>
      <c r="I2" s="5" t="s">
        <v>10</v>
      </c>
    </row>
    <row r="3" spans="1:9" ht="30" x14ac:dyDescent="0.25">
      <c r="A3" s="6">
        <v>1</v>
      </c>
      <c r="B3" s="15" t="s">
        <v>41</v>
      </c>
      <c r="C3" s="16" t="s">
        <v>21</v>
      </c>
      <c r="D3" s="8">
        <v>4</v>
      </c>
      <c r="E3" s="9">
        <v>250.13</v>
      </c>
      <c r="F3" s="9">
        <f>AVERAGE(152.9,149.9,130)</f>
        <v>144.26666666666668</v>
      </c>
      <c r="G3" s="9">
        <f>AVERAGE(E3,F3)</f>
        <v>197.19833333333332</v>
      </c>
      <c r="H3" s="10">
        <f>D3*G3</f>
        <v>788.79333333333329</v>
      </c>
      <c r="I3" s="11" t="s">
        <v>42</v>
      </c>
    </row>
    <row r="4" spans="1:9" x14ac:dyDescent="0.25">
      <c r="A4" s="6">
        <v>2</v>
      </c>
      <c r="B4" s="15" t="s">
        <v>43</v>
      </c>
      <c r="C4" s="16" t="s">
        <v>21</v>
      </c>
      <c r="D4" s="8">
        <v>4</v>
      </c>
      <c r="E4" s="9">
        <v>11.84</v>
      </c>
      <c r="F4" s="9" t="s">
        <v>14</v>
      </c>
      <c r="G4" s="9">
        <f>AVERAGE(E4,F4)</f>
        <v>11.84</v>
      </c>
      <c r="H4" s="10">
        <f>D4*G4</f>
        <v>47.36</v>
      </c>
      <c r="I4" s="11" t="s">
        <v>44</v>
      </c>
    </row>
    <row r="5" spans="1:9" ht="30" x14ac:dyDescent="0.25">
      <c r="A5" s="6">
        <v>3</v>
      </c>
      <c r="B5" s="15" t="s">
        <v>45</v>
      </c>
      <c r="C5" s="16" t="s">
        <v>21</v>
      </c>
      <c r="D5" s="8">
        <v>5</v>
      </c>
      <c r="E5" s="9">
        <v>2.3199999999999998</v>
      </c>
      <c r="F5" s="9">
        <f>AVERAGE(12.84,11.7,8.2)</f>
        <v>10.913333333333332</v>
      </c>
      <c r="G5" s="9">
        <f>AVERAGE(E5,F5)</f>
        <v>6.6166666666666663</v>
      </c>
      <c r="H5" s="10">
        <f>D5*G5</f>
        <v>33.083333333333329</v>
      </c>
      <c r="I5" s="11" t="s">
        <v>46</v>
      </c>
    </row>
    <row r="6" spans="1:9" x14ac:dyDescent="0.25">
      <c r="A6" s="41" t="s">
        <v>38</v>
      </c>
      <c r="B6" s="42"/>
      <c r="C6" s="42"/>
      <c r="D6" s="42"/>
      <c r="E6" s="42"/>
      <c r="F6" s="42"/>
      <c r="G6" s="42"/>
      <c r="H6" s="36">
        <f>SUM(H3:H5)</f>
        <v>869.23666666666668</v>
      </c>
      <c r="I6" s="13"/>
    </row>
  </sheetData>
  <mergeCells count="2">
    <mergeCell ref="A1:I1"/>
    <mergeCell ref="A6:G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7B36-B626-4A3E-A6CC-D60CE07266E2}">
  <dimension ref="A1:H4"/>
  <sheetViews>
    <sheetView topLeftCell="B1" workbookViewId="0">
      <selection activeCell="B3" sqref="B3"/>
    </sheetView>
  </sheetViews>
  <sheetFormatPr defaultRowHeight="15" x14ac:dyDescent="0.25"/>
  <cols>
    <col min="2" max="2" width="63.5703125" style="18" customWidth="1"/>
    <col min="3" max="7" width="20.7109375" customWidth="1"/>
    <col min="8" max="8" width="35.7109375" customWidth="1"/>
  </cols>
  <sheetData>
    <row r="1" spans="1:8" ht="25.5" customHeight="1" x14ac:dyDescent="0.25">
      <c r="A1" s="38" t="s">
        <v>47</v>
      </c>
      <c r="B1" s="39"/>
      <c r="C1" s="39"/>
      <c r="D1" s="39"/>
      <c r="E1" s="39"/>
      <c r="F1" s="39"/>
      <c r="G1" s="39"/>
      <c r="H1" s="40"/>
    </row>
    <row r="2" spans="1:8" ht="28.5" x14ac:dyDescent="0.25">
      <c r="A2" s="1" t="s">
        <v>1</v>
      </c>
      <c r="B2" s="2" t="s">
        <v>2</v>
      </c>
      <c r="C2" s="2" t="s">
        <v>4</v>
      </c>
      <c r="D2" s="2" t="s">
        <v>6</v>
      </c>
      <c r="E2" s="2" t="s">
        <v>7</v>
      </c>
      <c r="F2" s="3" t="s">
        <v>8</v>
      </c>
      <c r="G2" s="4" t="s">
        <v>48</v>
      </c>
      <c r="H2" s="5" t="s">
        <v>10</v>
      </c>
    </row>
    <row r="3" spans="1:8" ht="60" x14ac:dyDescent="0.25">
      <c r="A3" s="6">
        <v>1</v>
      </c>
      <c r="B3" s="15" t="s">
        <v>49</v>
      </c>
      <c r="C3" s="16" t="s">
        <v>50</v>
      </c>
      <c r="D3" s="9"/>
      <c r="E3" s="9"/>
      <c r="F3" s="9"/>
      <c r="G3" s="10"/>
      <c r="H3" s="11"/>
    </row>
    <row r="4" spans="1:8" ht="15.75" thickBot="1" x14ac:dyDescent="0.3">
      <c r="A4" s="43" t="s">
        <v>38</v>
      </c>
      <c r="B4" s="42"/>
      <c r="C4" s="42"/>
      <c r="D4" s="42"/>
      <c r="E4" s="42"/>
      <c r="F4" s="42"/>
      <c r="G4" s="12"/>
      <c r="H4" s="13"/>
    </row>
  </sheetData>
  <mergeCells count="2">
    <mergeCell ref="A1:H1"/>
    <mergeCell ref="A4:F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BF887-DED2-41F1-B507-F86543254AD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B6C9-5CE2-4753-8488-1A6D6B0307B3}">
  <dimension ref="A1:J14"/>
  <sheetViews>
    <sheetView workbookViewId="0"/>
  </sheetViews>
  <sheetFormatPr defaultRowHeight="15" x14ac:dyDescent="0.25"/>
  <cols>
    <col min="1" max="1" width="12.85546875" customWidth="1"/>
    <col min="3" max="3" width="63.5703125" style="18" customWidth="1"/>
    <col min="4" max="9" width="20.7109375" customWidth="1"/>
    <col min="10" max="10" width="35.7109375" customWidth="1"/>
  </cols>
  <sheetData>
    <row r="1" spans="1:10" ht="25.5" customHeight="1" x14ac:dyDescent="0.25">
      <c r="A1" s="38" t="s">
        <v>51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ht="28.5" x14ac:dyDescent="0.25">
      <c r="A2" s="27" t="s">
        <v>52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6</v>
      </c>
      <c r="G2" s="19" t="s">
        <v>7</v>
      </c>
      <c r="H2" s="20" t="s">
        <v>8</v>
      </c>
      <c r="I2" s="20" t="s">
        <v>48</v>
      </c>
      <c r="J2" s="28" t="s">
        <v>10</v>
      </c>
    </row>
    <row r="3" spans="1:10" ht="30" x14ac:dyDescent="0.25">
      <c r="A3" s="46" t="s">
        <v>53</v>
      </c>
      <c r="B3" s="21">
        <v>1</v>
      </c>
      <c r="C3" s="22" t="s">
        <v>54</v>
      </c>
      <c r="D3" s="23" t="s">
        <v>21</v>
      </c>
      <c r="E3" s="24">
        <v>2</v>
      </c>
      <c r="F3" s="25" t="s">
        <v>14</v>
      </c>
      <c r="G3" s="25">
        <f>AVERAGE(359.9,389.9,289.99)</f>
        <v>346.59666666666664</v>
      </c>
      <c r="H3" s="25">
        <f t="shared" ref="H3:H13" si="0">AVERAGE(F3,G3)</f>
        <v>346.59666666666664</v>
      </c>
      <c r="I3" s="25">
        <f t="shared" ref="I3:I13" si="1">E3*H3</f>
        <v>693.19333333333327</v>
      </c>
      <c r="J3" s="29" t="s">
        <v>55</v>
      </c>
    </row>
    <row r="4" spans="1:10" ht="30" x14ac:dyDescent="0.25">
      <c r="A4" s="46"/>
      <c r="B4" s="21">
        <v>2</v>
      </c>
      <c r="C4" s="22" t="s">
        <v>56</v>
      </c>
      <c r="D4" s="23" t="s">
        <v>21</v>
      </c>
      <c r="E4" s="24">
        <v>3</v>
      </c>
      <c r="F4" s="25">
        <v>75.72</v>
      </c>
      <c r="G4" s="25">
        <f>AVERAGE(59.9,58.39,88.8)</f>
        <v>69.029999999999987</v>
      </c>
      <c r="H4" s="25">
        <f t="shared" si="0"/>
        <v>72.375</v>
      </c>
      <c r="I4" s="25">
        <f t="shared" si="1"/>
        <v>217.125</v>
      </c>
      <c r="J4" s="29" t="s">
        <v>17</v>
      </c>
    </row>
    <row r="5" spans="1:10" x14ac:dyDescent="0.25">
      <c r="A5" s="46"/>
      <c r="B5" s="21">
        <v>3</v>
      </c>
      <c r="C5" s="22" t="s">
        <v>57</v>
      </c>
      <c r="D5" s="23" t="s">
        <v>21</v>
      </c>
      <c r="E5" s="24">
        <v>2</v>
      </c>
      <c r="F5" s="25">
        <v>23.8</v>
      </c>
      <c r="G5" s="25" t="s">
        <v>14</v>
      </c>
      <c r="H5" s="25">
        <f t="shared" si="0"/>
        <v>23.8</v>
      </c>
      <c r="I5" s="25">
        <f t="shared" si="1"/>
        <v>47.6</v>
      </c>
      <c r="J5" s="29" t="s">
        <v>17</v>
      </c>
    </row>
    <row r="6" spans="1:10" x14ac:dyDescent="0.25">
      <c r="A6" s="46"/>
      <c r="B6" s="21">
        <v>4</v>
      </c>
      <c r="C6" s="22" t="s">
        <v>58</v>
      </c>
      <c r="D6" s="23" t="s">
        <v>21</v>
      </c>
      <c r="E6" s="24">
        <v>1</v>
      </c>
      <c r="F6" s="25">
        <v>55.03</v>
      </c>
      <c r="G6" s="25" t="s">
        <v>14</v>
      </c>
      <c r="H6" s="25">
        <f t="shared" si="0"/>
        <v>55.03</v>
      </c>
      <c r="I6" s="25">
        <f t="shared" si="1"/>
        <v>55.03</v>
      </c>
      <c r="J6" s="29" t="s">
        <v>29</v>
      </c>
    </row>
    <row r="7" spans="1:10" ht="30" x14ac:dyDescent="0.25">
      <c r="A7" s="46"/>
      <c r="B7" s="21">
        <v>5</v>
      </c>
      <c r="C7" s="22" t="s">
        <v>59</v>
      </c>
      <c r="D7" s="23" t="s">
        <v>21</v>
      </c>
      <c r="E7" s="24">
        <v>2</v>
      </c>
      <c r="F7" s="25">
        <v>54.5</v>
      </c>
      <c r="G7" s="25">
        <f>AVERAGE(59.9,58.39,88.8)</f>
        <v>69.029999999999987</v>
      </c>
      <c r="H7" s="25">
        <f t="shared" si="0"/>
        <v>61.764999999999993</v>
      </c>
      <c r="I7" s="25">
        <f t="shared" si="1"/>
        <v>123.52999999999999</v>
      </c>
      <c r="J7" s="29" t="s">
        <v>60</v>
      </c>
    </row>
    <row r="8" spans="1:10" ht="30" x14ac:dyDescent="0.25">
      <c r="A8" s="46"/>
      <c r="B8" s="21">
        <v>6</v>
      </c>
      <c r="C8" s="22" t="s">
        <v>61</v>
      </c>
      <c r="D8" s="23" t="s">
        <v>21</v>
      </c>
      <c r="E8" s="24">
        <v>5</v>
      </c>
      <c r="F8" s="25">
        <v>15.5</v>
      </c>
      <c r="G8" s="25">
        <f>AVERAGE(19.99,14.9,12.8)</f>
        <v>15.896666666666667</v>
      </c>
      <c r="H8" s="25">
        <f t="shared" si="0"/>
        <v>15.698333333333334</v>
      </c>
      <c r="I8" s="25">
        <f t="shared" si="1"/>
        <v>78.491666666666674</v>
      </c>
      <c r="J8" s="29" t="s">
        <v>60</v>
      </c>
    </row>
    <row r="9" spans="1:10" ht="45" x14ac:dyDescent="0.25">
      <c r="A9" s="46" t="s">
        <v>62</v>
      </c>
      <c r="B9" s="21">
        <v>7</v>
      </c>
      <c r="C9" s="26" t="s">
        <v>63</v>
      </c>
      <c r="D9" s="23" t="s">
        <v>21</v>
      </c>
      <c r="E9" s="24">
        <v>2</v>
      </c>
      <c r="F9" s="25" t="s">
        <v>14</v>
      </c>
      <c r="G9" s="25">
        <f>AVERAGE(278.9,297.9,109.9,139.7)</f>
        <v>206.59999999999997</v>
      </c>
      <c r="H9" s="25">
        <f t="shared" si="0"/>
        <v>206.59999999999997</v>
      </c>
      <c r="I9" s="25">
        <f t="shared" si="1"/>
        <v>413.19999999999993</v>
      </c>
      <c r="J9" s="29" t="s">
        <v>29</v>
      </c>
    </row>
    <row r="10" spans="1:10" ht="30" x14ac:dyDescent="0.25">
      <c r="A10" s="46"/>
      <c r="B10" s="21">
        <v>8</v>
      </c>
      <c r="C10" s="26" t="s">
        <v>64</v>
      </c>
      <c r="D10" s="23" t="s">
        <v>21</v>
      </c>
      <c r="E10" s="24">
        <v>3</v>
      </c>
      <c r="F10" s="25">
        <v>70.150000000000006</v>
      </c>
      <c r="G10" s="25" t="s">
        <v>14</v>
      </c>
      <c r="H10" s="25">
        <f t="shared" si="0"/>
        <v>70.150000000000006</v>
      </c>
      <c r="I10" s="25">
        <f t="shared" si="1"/>
        <v>210.45000000000002</v>
      </c>
      <c r="J10" s="29" t="s">
        <v>15</v>
      </c>
    </row>
    <row r="11" spans="1:10" x14ac:dyDescent="0.25">
      <c r="A11" s="46"/>
      <c r="B11" s="21">
        <v>9</v>
      </c>
      <c r="C11" s="26" t="s">
        <v>65</v>
      </c>
      <c r="D11" s="23" t="s">
        <v>21</v>
      </c>
      <c r="E11" s="24">
        <v>2</v>
      </c>
      <c r="F11" s="25">
        <v>35.4</v>
      </c>
      <c r="G11" s="25" t="s">
        <v>14</v>
      </c>
      <c r="H11" s="25">
        <f t="shared" si="0"/>
        <v>35.4</v>
      </c>
      <c r="I11" s="25">
        <f t="shared" si="1"/>
        <v>70.8</v>
      </c>
      <c r="J11" s="29" t="s">
        <v>17</v>
      </c>
    </row>
    <row r="12" spans="1:10" ht="30" x14ac:dyDescent="0.25">
      <c r="A12" s="46"/>
      <c r="B12" s="21">
        <v>10</v>
      </c>
      <c r="C12" s="26" t="s">
        <v>66</v>
      </c>
      <c r="D12" s="23" t="s">
        <v>21</v>
      </c>
      <c r="E12" s="24">
        <v>2</v>
      </c>
      <c r="F12" s="25">
        <v>113.18</v>
      </c>
      <c r="G12" s="25" t="s">
        <v>14</v>
      </c>
      <c r="H12" s="25">
        <f t="shared" si="0"/>
        <v>113.18</v>
      </c>
      <c r="I12" s="25">
        <f t="shared" si="1"/>
        <v>226.36</v>
      </c>
      <c r="J12" s="29" t="s">
        <v>17</v>
      </c>
    </row>
    <row r="13" spans="1:10" x14ac:dyDescent="0.25">
      <c r="A13" s="46"/>
      <c r="B13" s="21">
        <v>11</v>
      </c>
      <c r="C13" s="26" t="s">
        <v>67</v>
      </c>
      <c r="D13" s="23" t="s">
        <v>21</v>
      </c>
      <c r="E13" s="24">
        <v>5</v>
      </c>
      <c r="F13" s="25">
        <v>3.43</v>
      </c>
      <c r="G13" s="25" t="s">
        <v>14</v>
      </c>
      <c r="H13" s="25">
        <f t="shared" si="0"/>
        <v>3.43</v>
      </c>
      <c r="I13" s="25">
        <f t="shared" si="1"/>
        <v>17.150000000000002</v>
      </c>
      <c r="J13" s="29" t="s">
        <v>17</v>
      </c>
    </row>
    <row r="14" spans="1:10" x14ac:dyDescent="0.25">
      <c r="A14" s="47" t="s">
        <v>38</v>
      </c>
      <c r="B14" s="48"/>
      <c r="C14" s="48"/>
      <c r="D14" s="48"/>
      <c r="E14" s="48"/>
      <c r="F14" s="48"/>
      <c r="G14" s="48"/>
      <c r="H14" s="48"/>
      <c r="I14" s="37">
        <f>SUM(I3:I13)</f>
        <v>2152.9299999999998</v>
      </c>
      <c r="J14" s="30"/>
    </row>
  </sheetData>
  <mergeCells count="4">
    <mergeCell ref="A1:J1"/>
    <mergeCell ref="A3:A8"/>
    <mergeCell ref="A9:A13"/>
    <mergeCell ref="A14:H1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2158B-C6D8-4BB7-BDCA-FA2807E551F4}">
  <dimension ref="A1:I9"/>
  <sheetViews>
    <sheetView workbookViewId="0">
      <selection activeCell="E17" sqref="E17"/>
    </sheetView>
  </sheetViews>
  <sheetFormatPr defaultRowHeight="15" x14ac:dyDescent="0.25"/>
  <cols>
    <col min="2" max="2" width="63.5703125" style="18" customWidth="1"/>
    <col min="3" max="8" width="20.7109375" customWidth="1"/>
    <col min="9" max="9" width="35.7109375" customWidth="1"/>
  </cols>
  <sheetData>
    <row r="1" spans="1:9" ht="25.5" customHeight="1" x14ac:dyDescent="0.25">
      <c r="A1" s="44" t="s">
        <v>68</v>
      </c>
      <c r="B1" s="44"/>
      <c r="C1" s="44"/>
      <c r="D1" s="44"/>
      <c r="E1" s="44"/>
      <c r="F1" s="44"/>
      <c r="G1" s="44"/>
      <c r="H1" s="44"/>
      <c r="I1" s="45"/>
    </row>
    <row r="2" spans="1:9" ht="28.5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6</v>
      </c>
      <c r="F2" s="19" t="s">
        <v>7</v>
      </c>
      <c r="G2" s="20" t="s">
        <v>8</v>
      </c>
      <c r="H2" s="20" t="s">
        <v>48</v>
      </c>
      <c r="I2" s="28" t="s">
        <v>10</v>
      </c>
    </row>
    <row r="3" spans="1:9" x14ac:dyDescent="0.25">
      <c r="A3" s="21">
        <v>1</v>
      </c>
      <c r="B3" s="22" t="s">
        <v>69</v>
      </c>
      <c r="C3" s="23" t="s">
        <v>21</v>
      </c>
      <c r="D3" s="24">
        <v>2</v>
      </c>
      <c r="E3" s="25">
        <v>33.35</v>
      </c>
      <c r="F3" s="25" t="s">
        <v>14</v>
      </c>
      <c r="G3" s="25">
        <f t="shared" ref="G3:G8" si="0">AVERAGE(E3,F3)</f>
        <v>33.35</v>
      </c>
      <c r="H3" s="25">
        <f t="shared" ref="H3:H8" si="1">D3*G3</f>
        <v>66.7</v>
      </c>
      <c r="I3" s="29" t="s">
        <v>15</v>
      </c>
    </row>
    <row r="4" spans="1:9" x14ac:dyDescent="0.25">
      <c r="A4" s="21">
        <v>2</v>
      </c>
      <c r="B4" s="22" t="s">
        <v>70</v>
      </c>
      <c r="C4" s="23" t="s">
        <v>21</v>
      </c>
      <c r="D4" s="24">
        <v>5</v>
      </c>
      <c r="E4" s="25">
        <v>22.7</v>
      </c>
      <c r="F4" s="25" t="s">
        <v>14</v>
      </c>
      <c r="G4" s="25">
        <f t="shared" si="0"/>
        <v>22.7</v>
      </c>
      <c r="H4" s="25">
        <f t="shared" si="1"/>
        <v>113.5</v>
      </c>
      <c r="I4" s="29" t="s">
        <v>71</v>
      </c>
    </row>
    <row r="5" spans="1:9" x14ac:dyDescent="0.25">
      <c r="A5" s="21">
        <v>3</v>
      </c>
      <c r="B5" s="22" t="s">
        <v>72</v>
      </c>
      <c r="C5" s="23" t="s">
        <v>21</v>
      </c>
      <c r="D5" s="24">
        <v>2</v>
      </c>
      <c r="E5" s="25">
        <v>49.34</v>
      </c>
      <c r="F5" s="25" t="s">
        <v>14</v>
      </c>
      <c r="G5" s="25">
        <f t="shared" si="0"/>
        <v>49.34</v>
      </c>
      <c r="H5" s="25">
        <f t="shared" si="1"/>
        <v>98.68</v>
      </c>
      <c r="I5" s="29" t="s">
        <v>15</v>
      </c>
    </row>
    <row r="6" spans="1:9" ht="30" x14ac:dyDescent="0.25">
      <c r="A6" s="21">
        <v>4</v>
      </c>
      <c r="B6" s="22" t="s">
        <v>73</v>
      </c>
      <c r="C6" s="23" t="s">
        <v>21</v>
      </c>
      <c r="D6" s="24">
        <v>5</v>
      </c>
      <c r="E6" s="25">
        <v>8.25</v>
      </c>
      <c r="F6" s="25">
        <f>AVERAGE(12.9,10.1,12.99)</f>
        <v>11.996666666666668</v>
      </c>
      <c r="G6" s="25">
        <f t="shared" si="0"/>
        <v>10.123333333333335</v>
      </c>
      <c r="H6" s="25">
        <f t="shared" si="1"/>
        <v>50.616666666666674</v>
      </c>
      <c r="I6" s="29" t="s">
        <v>74</v>
      </c>
    </row>
    <row r="7" spans="1:9" ht="30" x14ac:dyDescent="0.25">
      <c r="A7" s="21">
        <v>5</v>
      </c>
      <c r="B7" s="22" t="s">
        <v>75</v>
      </c>
      <c r="C7" s="23" t="s">
        <v>21</v>
      </c>
      <c r="D7" s="24">
        <v>2</v>
      </c>
      <c r="E7" s="25">
        <v>7.67</v>
      </c>
      <c r="F7" s="25" t="s">
        <v>14</v>
      </c>
      <c r="G7" s="25">
        <f t="shared" si="0"/>
        <v>7.67</v>
      </c>
      <c r="H7" s="25">
        <f t="shared" si="1"/>
        <v>15.34</v>
      </c>
      <c r="I7" s="29" t="s">
        <v>71</v>
      </c>
    </row>
    <row r="8" spans="1:9" ht="30" x14ac:dyDescent="0.25">
      <c r="A8" s="31">
        <v>6</v>
      </c>
      <c r="B8" s="32" t="s">
        <v>76</v>
      </c>
      <c r="C8" s="23" t="s">
        <v>21</v>
      </c>
      <c r="D8" s="33">
        <v>1</v>
      </c>
      <c r="E8" s="34">
        <v>41.78</v>
      </c>
      <c r="F8" s="34" t="s">
        <v>14</v>
      </c>
      <c r="G8" s="25">
        <f t="shared" si="0"/>
        <v>41.78</v>
      </c>
      <c r="H8" s="25">
        <f t="shared" si="1"/>
        <v>41.78</v>
      </c>
      <c r="I8" s="35" t="s">
        <v>44</v>
      </c>
    </row>
    <row r="9" spans="1:9" x14ac:dyDescent="0.25">
      <c r="A9" s="48" t="s">
        <v>38</v>
      </c>
      <c r="B9" s="48"/>
      <c r="C9" s="48"/>
      <c r="D9" s="48"/>
      <c r="E9" s="48"/>
      <c r="F9" s="48"/>
      <c r="G9" s="48"/>
      <c r="H9" s="37">
        <f>SUM(H3:H8)</f>
        <v>386.61666666666667</v>
      </c>
      <c r="I9" s="30"/>
    </row>
  </sheetData>
  <mergeCells count="2">
    <mergeCell ref="A1:I1"/>
    <mergeCell ref="A9:G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A3D4-2FBE-47A2-B78C-457742C4E908}">
  <dimension ref="A1:I9"/>
  <sheetViews>
    <sheetView topLeftCell="B1" workbookViewId="0"/>
  </sheetViews>
  <sheetFormatPr defaultRowHeight="15" x14ac:dyDescent="0.25"/>
  <cols>
    <col min="2" max="2" width="63.5703125" style="18" customWidth="1"/>
    <col min="3" max="8" width="20.7109375" customWidth="1"/>
    <col min="9" max="9" width="35.7109375" customWidth="1"/>
  </cols>
  <sheetData>
    <row r="1" spans="1:9" ht="25.5" customHeight="1" x14ac:dyDescent="0.25">
      <c r="A1" s="44" t="s">
        <v>77</v>
      </c>
      <c r="B1" s="44"/>
      <c r="C1" s="44"/>
      <c r="D1" s="44"/>
      <c r="E1" s="44"/>
      <c r="F1" s="44"/>
      <c r="G1" s="44"/>
      <c r="H1" s="44"/>
      <c r="I1" s="45"/>
    </row>
    <row r="2" spans="1:9" ht="28.5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6</v>
      </c>
      <c r="F2" s="19" t="s">
        <v>7</v>
      </c>
      <c r="G2" s="20" t="s">
        <v>8</v>
      </c>
      <c r="H2" s="20" t="s">
        <v>78</v>
      </c>
      <c r="I2" s="28" t="s">
        <v>10</v>
      </c>
    </row>
    <row r="3" spans="1:9" ht="30" x14ac:dyDescent="0.25">
      <c r="A3" s="21">
        <v>1</v>
      </c>
      <c r="B3" s="22" t="s">
        <v>79</v>
      </c>
      <c r="C3" s="23" t="s">
        <v>21</v>
      </c>
      <c r="D3" s="24">
        <v>2</v>
      </c>
      <c r="E3" s="25" t="s">
        <v>14</v>
      </c>
      <c r="F3" s="25">
        <f>AVERAGE(359.9,389.9,289.99)</f>
        <v>346.59666666666664</v>
      </c>
      <c r="G3" s="25">
        <f t="shared" ref="G3:G8" si="0">AVERAGE(E3,F3)</f>
        <v>346.59666666666664</v>
      </c>
      <c r="H3" s="25">
        <f t="shared" ref="H3:H8" si="1">D3*G3</f>
        <v>693.19333333333327</v>
      </c>
      <c r="I3" s="29" t="s">
        <v>32</v>
      </c>
    </row>
    <row r="4" spans="1:9" ht="45" x14ac:dyDescent="0.25">
      <c r="A4" s="21">
        <v>2</v>
      </c>
      <c r="B4" s="22" t="s">
        <v>80</v>
      </c>
      <c r="C4" s="23" t="s">
        <v>21</v>
      </c>
      <c r="D4" s="24">
        <v>3</v>
      </c>
      <c r="E4" s="25">
        <v>75.72</v>
      </c>
      <c r="F4" s="25" t="s">
        <v>14</v>
      </c>
      <c r="G4" s="25">
        <f t="shared" si="0"/>
        <v>75.72</v>
      </c>
      <c r="H4" s="25">
        <f t="shared" si="1"/>
        <v>227.16</v>
      </c>
      <c r="I4" s="29" t="s">
        <v>17</v>
      </c>
    </row>
    <row r="5" spans="1:9" x14ac:dyDescent="0.25">
      <c r="A5" s="21">
        <v>3</v>
      </c>
      <c r="B5" s="14" t="s">
        <v>58</v>
      </c>
      <c r="C5" s="23" t="s">
        <v>21</v>
      </c>
      <c r="D5" s="24">
        <v>1</v>
      </c>
      <c r="E5" s="25">
        <v>55.03</v>
      </c>
      <c r="F5" s="25" t="s">
        <v>14</v>
      </c>
      <c r="G5" s="25">
        <f t="shared" si="0"/>
        <v>55.03</v>
      </c>
      <c r="H5" s="25">
        <f t="shared" si="1"/>
        <v>55.03</v>
      </c>
      <c r="I5" s="29" t="s">
        <v>15</v>
      </c>
    </row>
    <row r="6" spans="1:9" x14ac:dyDescent="0.25">
      <c r="A6" s="21">
        <v>4</v>
      </c>
      <c r="B6" s="22" t="s">
        <v>81</v>
      </c>
      <c r="C6" s="23" t="s">
        <v>21</v>
      </c>
      <c r="D6" s="24">
        <v>2</v>
      </c>
      <c r="E6" s="25" t="s">
        <v>14</v>
      </c>
      <c r="F6" s="25">
        <f>AVERAGE(8.18,9.99,15)</f>
        <v>11.056666666666667</v>
      </c>
      <c r="G6" s="25">
        <f t="shared" si="0"/>
        <v>11.056666666666667</v>
      </c>
      <c r="H6" s="25">
        <f t="shared" si="1"/>
        <v>22.113333333333333</v>
      </c>
      <c r="I6" s="29" t="s">
        <v>32</v>
      </c>
    </row>
    <row r="7" spans="1:9" ht="30" x14ac:dyDescent="0.25">
      <c r="A7" s="21">
        <v>5</v>
      </c>
      <c r="B7" s="22" t="s">
        <v>59</v>
      </c>
      <c r="C7" s="23" t="s">
        <v>21</v>
      </c>
      <c r="D7" s="24">
        <v>2</v>
      </c>
      <c r="E7" s="25">
        <v>54.5</v>
      </c>
      <c r="F7" s="25">
        <f>AVERAGE(59.9,58.39,88.8)</f>
        <v>69.029999999999987</v>
      </c>
      <c r="G7" s="25">
        <f t="shared" si="0"/>
        <v>61.764999999999993</v>
      </c>
      <c r="H7" s="25">
        <f t="shared" si="1"/>
        <v>123.52999999999999</v>
      </c>
      <c r="I7" s="29" t="s">
        <v>82</v>
      </c>
    </row>
    <row r="8" spans="1:9" ht="30" x14ac:dyDescent="0.25">
      <c r="A8" s="31">
        <v>6</v>
      </c>
      <c r="B8" s="32" t="s">
        <v>61</v>
      </c>
      <c r="C8" s="23" t="s">
        <v>21</v>
      </c>
      <c r="D8" s="33">
        <v>5</v>
      </c>
      <c r="E8" s="34">
        <v>15.5</v>
      </c>
      <c r="F8" s="25">
        <f>AVERAGE(19.99,14.9,12.8)</f>
        <v>15.896666666666667</v>
      </c>
      <c r="G8" s="25">
        <f t="shared" si="0"/>
        <v>15.698333333333334</v>
      </c>
      <c r="H8" s="25">
        <f t="shared" si="1"/>
        <v>78.491666666666674</v>
      </c>
      <c r="I8" s="35" t="s">
        <v>22</v>
      </c>
    </row>
    <row r="9" spans="1:9" x14ac:dyDescent="0.25">
      <c r="A9" s="48"/>
      <c r="B9" s="48"/>
      <c r="C9" s="48"/>
      <c r="D9" s="48"/>
      <c r="E9" s="48"/>
      <c r="F9" s="48"/>
      <c r="G9" s="48"/>
      <c r="H9" s="37">
        <f>SUM(H3:H8)</f>
        <v>1199.5183333333334</v>
      </c>
      <c r="I9" s="30"/>
    </row>
  </sheetData>
  <mergeCells count="2">
    <mergeCell ref="A1:I1"/>
    <mergeCell ref="A9:G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D0D51-808B-40C8-B820-7D44D9E8B405}">
  <dimension ref="A1:I9"/>
  <sheetViews>
    <sheetView workbookViewId="0">
      <selection activeCell="F13" sqref="F13"/>
    </sheetView>
  </sheetViews>
  <sheetFormatPr defaultRowHeight="15" x14ac:dyDescent="0.25"/>
  <cols>
    <col min="2" max="2" width="63.5703125" style="18" customWidth="1"/>
    <col min="3" max="8" width="20.7109375" customWidth="1"/>
    <col min="9" max="9" width="35.7109375" customWidth="1"/>
  </cols>
  <sheetData>
    <row r="1" spans="1:9" ht="25.5" customHeight="1" x14ac:dyDescent="0.25">
      <c r="A1" s="44" t="s">
        <v>83</v>
      </c>
      <c r="B1" s="44"/>
      <c r="C1" s="44"/>
      <c r="D1" s="44"/>
      <c r="E1" s="44"/>
      <c r="F1" s="44"/>
      <c r="G1" s="44"/>
      <c r="H1" s="44"/>
      <c r="I1" s="45"/>
    </row>
    <row r="2" spans="1:9" ht="28.5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6</v>
      </c>
      <c r="F2" s="19" t="s">
        <v>7</v>
      </c>
      <c r="G2" s="20" t="s">
        <v>8</v>
      </c>
      <c r="H2" s="20" t="s">
        <v>48</v>
      </c>
      <c r="I2" s="28" t="s">
        <v>10</v>
      </c>
    </row>
    <row r="3" spans="1:9" x14ac:dyDescent="0.25">
      <c r="A3" s="21">
        <v>1</v>
      </c>
      <c r="B3" s="22" t="s">
        <v>84</v>
      </c>
      <c r="C3" s="23" t="s">
        <v>21</v>
      </c>
      <c r="D3" s="24">
        <v>2</v>
      </c>
      <c r="E3" s="25" t="s">
        <v>14</v>
      </c>
      <c r="F3" s="25">
        <f>AVERAGE(79,59.9,69.7)</f>
        <v>69.533333333333346</v>
      </c>
      <c r="G3" s="25">
        <f t="shared" ref="G3:G8" si="0">AVERAGE(E3,F3)</f>
        <v>69.533333333333346</v>
      </c>
      <c r="H3" s="25">
        <f t="shared" ref="H3:H8" si="1">D3*G3</f>
        <v>139.06666666666669</v>
      </c>
      <c r="I3" s="29" t="s">
        <v>32</v>
      </c>
    </row>
    <row r="4" spans="1:9" ht="30" x14ac:dyDescent="0.25">
      <c r="A4" s="21">
        <v>2</v>
      </c>
      <c r="B4" s="22" t="s">
        <v>85</v>
      </c>
      <c r="C4" s="23" t="s">
        <v>21</v>
      </c>
      <c r="D4" s="24">
        <v>3</v>
      </c>
      <c r="E4" s="25">
        <v>50</v>
      </c>
      <c r="F4" s="25">
        <f>AVERAGE(48.7,47.93,43.51)</f>
        <v>46.713333333333331</v>
      </c>
      <c r="G4" s="25">
        <f t="shared" si="0"/>
        <v>48.356666666666669</v>
      </c>
      <c r="H4" s="25">
        <f t="shared" si="1"/>
        <v>145.07</v>
      </c>
      <c r="I4" s="29" t="s">
        <v>22</v>
      </c>
    </row>
    <row r="5" spans="1:9" ht="30" x14ac:dyDescent="0.25">
      <c r="A5" s="21">
        <v>3</v>
      </c>
      <c r="B5" s="17" t="s">
        <v>86</v>
      </c>
      <c r="C5" s="23" t="s">
        <v>21</v>
      </c>
      <c r="D5" s="24">
        <v>2</v>
      </c>
      <c r="E5" s="25">
        <f>92.25</f>
        <v>92.25</v>
      </c>
      <c r="F5" s="25">
        <f>AVERAGE(84.99,89)</f>
        <v>86.995000000000005</v>
      </c>
      <c r="G5" s="25">
        <f t="shared" si="0"/>
        <v>89.622500000000002</v>
      </c>
      <c r="H5" s="25">
        <f t="shared" si="1"/>
        <v>179.245</v>
      </c>
      <c r="I5" s="29" t="s">
        <v>87</v>
      </c>
    </row>
    <row r="6" spans="1:9" x14ac:dyDescent="0.25">
      <c r="A6" s="21">
        <v>4</v>
      </c>
      <c r="B6" s="22" t="s">
        <v>88</v>
      </c>
      <c r="C6" s="23" t="s">
        <v>21</v>
      </c>
      <c r="D6" s="24">
        <v>2</v>
      </c>
      <c r="E6" s="25">
        <v>42.9</v>
      </c>
      <c r="F6" s="25" t="s">
        <v>14</v>
      </c>
      <c r="G6" s="25">
        <f t="shared" si="0"/>
        <v>42.9</v>
      </c>
      <c r="H6" s="25">
        <f t="shared" si="1"/>
        <v>85.8</v>
      </c>
      <c r="I6" s="29" t="s">
        <v>17</v>
      </c>
    </row>
    <row r="7" spans="1:9" ht="30" x14ac:dyDescent="0.25">
      <c r="A7" s="21">
        <v>5</v>
      </c>
      <c r="B7" s="22" t="s">
        <v>89</v>
      </c>
      <c r="C7" s="23" t="s">
        <v>21</v>
      </c>
      <c r="D7" s="24">
        <v>2</v>
      </c>
      <c r="E7" s="25">
        <v>9.66</v>
      </c>
      <c r="F7" s="25">
        <f>AVERAGE(15,9.99,14.72)</f>
        <v>13.236666666666666</v>
      </c>
      <c r="G7" s="25">
        <f t="shared" si="0"/>
        <v>11.448333333333334</v>
      </c>
      <c r="H7" s="25">
        <f t="shared" si="1"/>
        <v>22.896666666666668</v>
      </c>
      <c r="I7" s="29" t="s">
        <v>22</v>
      </c>
    </row>
    <row r="8" spans="1:9" ht="30" x14ac:dyDescent="0.25">
      <c r="A8" s="31">
        <v>6</v>
      </c>
      <c r="B8" s="32" t="s">
        <v>61</v>
      </c>
      <c r="C8" s="23" t="s">
        <v>21</v>
      </c>
      <c r="D8" s="33">
        <v>5</v>
      </c>
      <c r="E8" s="34">
        <v>15.5</v>
      </c>
      <c r="F8" s="25">
        <f>AVERAGE(19.99,14.9,12.8)</f>
        <v>15.896666666666667</v>
      </c>
      <c r="G8" s="25">
        <f t="shared" si="0"/>
        <v>15.698333333333334</v>
      </c>
      <c r="H8" s="25">
        <f t="shared" si="1"/>
        <v>78.491666666666674</v>
      </c>
      <c r="I8" s="35" t="s">
        <v>22</v>
      </c>
    </row>
    <row r="9" spans="1:9" x14ac:dyDescent="0.25">
      <c r="A9" s="48" t="s">
        <v>38</v>
      </c>
      <c r="B9" s="48"/>
      <c r="C9" s="48"/>
      <c r="D9" s="48"/>
      <c r="E9" s="48"/>
      <c r="F9" s="48"/>
      <c r="G9" s="48"/>
      <c r="H9" s="37">
        <f>SUM(H3:H8)</f>
        <v>650.56999999999994</v>
      </c>
      <c r="I9" s="30"/>
    </row>
  </sheetData>
  <mergeCells count="2">
    <mergeCell ref="A1:I1"/>
    <mergeCell ref="A9:G9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58bef0-85b1-43eb-9ee4-f4e1a2920b5a">
      <Terms xmlns="http://schemas.microsoft.com/office/infopath/2007/PartnerControls"/>
    </lcf76f155ced4ddcb4097134ff3c332f>
    <TaxCatchAll xmlns="56d91006-fed6-41ea-a320-60e7cb0f41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AE45EBD71FC64F924A579924D8C745" ma:contentTypeVersion="14" ma:contentTypeDescription="Crie um novo documento." ma:contentTypeScope="" ma:versionID="97ddee74d3f017ad1e669b5fe86cd4cc">
  <xsd:schema xmlns:xsd="http://www.w3.org/2001/XMLSchema" xmlns:xs="http://www.w3.org/2001/XMLSchema" xmlns:p="http://schemas.microsoft.com/office/2006/metadata/properties" xmlns:ns2="56d91006-fed6-41ea-a320-60e7cb0f4183" xmlns:ns3="6d58bef0-85b1-43eb-9ee4-f4e1a2920b5a" targetNamespace="http://schemas.microsoft.com/office/2006/metadata/properties" ma:root="true" ma:fieldsID="5a672698a829bb7de87beec7a8bd7b2a" ns2:_="" ns3:_="">
    <xsd:import namespace="56d91006-fed6-41ea-a320-60e7cb0f4183"/>
    <xsd:import namespace="6d58bef0-85b1-43eb-9ee4-f4e1a2920b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91006-fed6-41ea-a320-60e7cb0f41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746ddf81-24f1-4af1-bdc7-4a4b58546498}" ma:internalName="TaxCatchAll" ma:showField="CatchAllData" ma:web="56d91006-fed6-41ea-a320-60e7cb0f41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8bef0-85b1-43eb-9ee4-f4e1a2920b5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c692d4fb-40a9-4d33-8b4c-9143ef7e53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FEF9BD-CA09-4F01-9517-C73AA5A3A8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B6DFD-55DE-4858-8D10-B0BBEC75789E}">
  <ds:schemaRefs>
    <ds:schemaRef ds:uri="http://schemas.microsoft.com/office/2006/metadata/properties"/>
    <ds:schemaRef ds:uri="http://schemas.microsoft.com/office/infopath/2007/PartnerControls"/>
    <ds:schemaRef ds:uri="6d58bef0-85b1-43eb-9ee4-f4e1a2920b5a"/>
    <ds:schemaRef ds:uri="56d91006-fed6-41ea-a320-60e7cb0f4183"/>
  </ds:schemaRefs>
</ds:datastoreItem>
</file>

<file path=customXml/itemProps3.xml><?xml version="1.0" encoding="utf-8"?>
<ds:datastoreItem xmlns:ds="http://schemas.openxmlformats.org/officeDocument/2006/customXml" ds:itemID="{7D26E351-70FB-4579-8605-048F8F8D7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d91006-fed6-41ea-a320-60e7cb0f4183"/>
    <ds:schemaRef ds:uri="6d58bef0-85b1-43eb-9ee4-f4e1a2920b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Materiais</vt:lpstr>
      <vt:lpstr>Materiais - Encarregado Geral</vt:lpstr>
      <vt:lpstr>Materiais - Terceirizados</vt:lpstr>
      <vt:lpstr>Planilha1</vt:lpstr>
      <vt:lpstr>Uniformes</vt:lpstr>
      <vt:lpstr>Uniformes - Carregador</vt:lpstr>
      <vt:lpstr>Uniformes - Garçom</vt:lpstr>
      <vt:lpstr>Uniformes - Copeira</vt:lpstr>
    </vt:vector>
  </TitlesOfParts>
  <Manager/>
  <Company>ESMPU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Camille D'Arc Rodrigues Ferreira</dc:creator>
  <cp:keywords/>
  <dc:description/>
  <cp:lastModifiedBy>Flávia Estefânia Borges Tegoshi</cp:lastModifiedBy>
  <cp:revision/>
  <dcterms:created xsi:type="dcterms:W3CDTF">2025-02-05T18:26:12Z</dcterms:created>
  <dcterms:modified xsi:type="dcterms:W3CDTF">2025-03-11T19:16:40Z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0x0101004AAE45EBD71FC64F924A579924D8C745</vt:lpwstr>
  </property>
  <property fmtid="{D5CDD505-2E9C-101B-9397-08002B2CF9AE}" pid="3" name="MediaServiceImageTags">
    <vt:lpwstr/>
  </property>
</Properties>
</file>